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ЕИАС 2024 раскр инф на сайт ЗАОКТ\на сайт эксель\"/>
    </mc:Choice>
  </mc:AlternateContent>
  <xr:revisionPtr revIDLastSave="0" documentId="8_{19271929-E7AA-40C2-B1BC-E4BF1B9AD0D8}" xr6:coauthVersionLast="47" xr6:coauthVersionMax="47" xr10:uidLastSave="{00000000-0000-0000-0000-000000000000}"/>
  <bookViews>
    <workbookView xWindow="960" yWindow="1215" windowWidth="27840" windowHeight="14985" activeTab="1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C_FUEL_DATA_LGL_ID">AC_FUEL_DATA!$B$3</definedName>
    <definedName name="AC_SRC_DATA_LGL_ID">AC_SRC_DATA!$B$3</definedName>
    <definedName name="AC_SUPPLY_DATA_LGL_ID">AC_SUPPLY_DATA!$B$3</definedName>
    <definedName name="ADD_HL_LIST_AREA_MARKER">'Список территорий'!$K$17</definedName>
    <definedName name="ADD_LIST_AREA_RANGE">TECH_HORISONTAL!$4:$4</definedName>
    <definedName name="ALLOW_FUEL_FROM_PREV_YEAR_ORG_LIST">DICTIONARIES!$C$3:$C$4</definedName>
    <definedName name="ATH_SCHEME">TECHSHEET!$O$3</definedName>
    <definedName name="AUTHORIZATION_RANGE">AUTHORIZATION!$A$2:$B$2</definedName>
    <definedName name="COA_SUPPLY_MAX_PRICE">DICTIONARIES!$C$5:$C$5</definedName>
    <definedName name="COA_VOLUME_VALIDATION">DICTIONARIES!$C$6:$C$6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DICTIONARIES!$B$3:$C$381</definedName>
    <definedName name="DICTIONARY_HEADER">DICTIONARIES!$A$1:$C$1</definedName>
    <definedName name="DIESEL_GRADE_LIST">TECHSHEET!$I$16:$I$19</definedName>
    <definedName name="DSL_SUPPLY_MAX_PRICE">DICTIONARIES!$C$7:$C$7</definedName>
    <definedName name="DSL_VOLUME_VALIDATION">DICTIONARIES!$C$8:$C$8</definedName>
    <definedName name="EXCLUDE_ORG_ILLEGALY">DICTIONARIES!$C$9:$C$11</definedName>
    <definedName name="EXCLUDE_ORG_LEGALY">DICTIONARIES!$C$12:$C$114</definedName>
    <definedName name="EXPORT_PRICE_DIESEL_5_APR">DICTIONARIES!$C$115:$C$115</definedName>
    <definedName name="EXPORT_PRICE_DIESEL_5_AUG">DICTIONARIES!$C$116:$C$116</definedName>
    <definedName name="EXPORT_PRICE_DIESEL_5_DEC">DICTIONARIES!$C$117:$C$117</definedName>
    <definedName name="EXPORT_PRICE_DIESEL_5_FEB">DICTIONARIES!$C$118:$C$118</definedName>
    <definedName name="EXPORT_PRICE_DIESEL_5_JAN">DICTIONARIES!$C$119:$C$119</definedName>
    <definedName name="EXPORT_PRICE_DIESEL_5_JUL">DICTIONARIES!$C$120:$C$120</definedName>
    <definedName name="EXPORT_PRICE_DIESEL_5_JUN">DICTIONARIES!$C$121:$C$121</definedName>
    <definedName name="EXPORT_PRICE_DIESEL_5_MAR">DICTIONARIES!$C$122:$C$122</definedName>
    <definedName name="EXPORT_PRICE_DIESEL_5_MAY">DICTIONARIES!$C$123:$C$123</definedName>
    <definedName name="EXPORT_PRICE_DIESEL_5_NOV">DICTIONARIES!$C$124:$C$124</definedName>
    <definedName name="EXPORT_PRICE_DIESEL_5_OCT">DICTIONARIES!$C$125:$C$125</definedName>
    <definedName name="EXPORT_PRICE_DIESEL_5_SEP">DICTIONARIES!$C$126:$C$126</definedName>
    <definedName name="FILE_STORE_DATA_RANGE">FILE_STORE_DATA!$B$2:$F$3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топлива'!$M$16:$M$17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DICTIONARIES!$C$127:$C$127</definedName>
    <definedName name="HEAT_MAX_PRICE_NO_TR_COABRN">DICTIONARIES!$C$128:$C$128</definedName>
    <definedName name="HEAT_MAX_PRICE_NO_TR_COACOK">DICTIONARIES!$C$129:$C$129</definedName>
    <definedName name="HEAT_MAX_PRICE_NO_TR_COACOKFAT">DICTIONARIES!$C$130:$C$130</definedName>
    <definedName name="HEAT_MAX_PRICE_NO_TR_COACOKWBK">DICTIONARIES!$C$131:$C$131</definedName>
    <definedName name="HEAT_MAX_PRICE_NO_TR_COACOKWBKLMM">DICTIONARIES!$C$132:$C$132</definedName>
    <definedName name="HEAT_MAX_PRICE_NO_TR_COACOKWEA">DICTIONARIES!$C$133:$C$133</definedName>
    <definedName name="HEAT_MAX_PRICE_NO_TR_COAFAT">DICTIONARIES!$C$134:$C$134</definedName>
    <definedName name="HEAT_MAX_PRICE_NO_TR_COAGAS">DICTIONARIES!$C$135:$C$135</definedName>
    <definedName name="HEAT_MAX_PRICE_NO_TR_COAGASFAT">DICTIONARIES!$C$136:$C$136</definedName>
    <definedName name="HEAT_MAX_PRICE_NO_TR_COAGASFATWEA">DICTIONARIES!$C$137:$C$137</definedName>
    <definedName name="HEAT_MAX_PRICE_NO_TR_COALFM">DICTIONARIES!$C$138:$C$138</definedName>
    <definedName name="HEAT_MAX_PRICE_NO_TR_COALFMGAS">DICTIONARIES!$C$139:$C$139</definedName>
    <definedName name="HEAT_MAX_PRICE_NO_TR_COASKN">DICTIONARIES!$C$140:$C$140</definedName>
    <definedName name="HEAT_MAX_PRICE_NO_TR_COASKNBKD">DICTIONARIES!$C$141:$C$141</definedName>
    <definedName name="HEAT_MAX_PRICE_NO_TR_COAWBK">DICTIONARIES!$C$142:$C$142</definedName>
    <definedName name="HEAT_MAX_PRICE_NO_TR_COAWEABKD">DICTIONARIES!$C$143:$C$143</definedName>
    <definedName name="HEAT_MAX_PRICE_NO_TR_CWD">DICTIONARIES!$C$144:$C$144</definedName>
    <definedName name="HEAT_MAX_PRICE_NO_TR_DSG">DICTIONARIES!$C$145:$C$145</definedName>
    <definedName name="HEAT_MAX_PRICE_NO_TR_DSLA">DICTIONARIES!$C$146:$C$146</definedName>
    <definedName name="HEAT_MAX_PRICE_NO_TR_DSLO">DICTIONARIES!$C$147:$C$147</definedName>
    <definedName name="HEAT_MAX_PRICE_NO_TR_DSLS">DICTIONARIES!$C$148:$C$148</definedName>
    <definedName name="HEAT_MAX_PRICE_NO_TR_DSLW">DICTIONARIES!$C$149:$C$149</definedName>
    <definedName name="HEAT_MAX_PRICE_NO_TR_ENR">DICTIONARIES!$C$150:$C$150</definedName>
    <definedName name="HEAT_MAX_PRICE_NO_TR_GBL">DICTIONARIES!$C$151:$C$151</definedName>
    <definedName name="HEAT_MAX_PRICE_NO_TR_GCK">DICTIONARIES!$C$152:$C$152</definedName>
    <definedName name="HEAT_MAX_PRICE_NO_TR_GCN">DICTIONARIES!$C$153:$C$153</definedName>
    <definedName name="HEAT_MAX_PRICE_NO_TR_GOA">DICTIONARIES!$C$154:$C$154</definedName>
    <definedName name="HEAT_MAX_PRICE_NO_TR_LNG">DICTIONARIES!$C$155:$C$155</definedName>
    <definedName name="HEAT_MAX_PRICE_NO_TR_MSTF12">DICTIONARIES!$C$156:$C$156</definedName>
    <definedName name="HEAT_MAX_PRICE_NO_TR_MSTF5">DICTIONARIES!$C$157:$C$157</definedName>
    <definedName name="HEAT_MAX_PRICE_NO_TR_MSTM100">DICTIONARIES!$C$158:$C$158</definedName>
    <definedName name="HEAT_MAX_PRICE_NO_TR_MSTM200">DICTIONARIES!$C$159:$C$159</definedName>
    <definedName name="HEAT_MAX_PRICE_NO_TR_MSTM40">DICTIONARIES!$C$160:$C$160</definedName>
    <definedName name="HEAT_MAX_PRICE_NO_TR_MSTT">DICTIONARIES!$C$161:$C$161</definedName>
    <definedName name="HEAT_MAX_PRICE_NO_TR_NGC">DICTIONARIES!$C$162:$C$162</definedName>
    <definedName name="HEAT_MAX_PRICE_NO_TR_NGL">DICTIONARIES!$C$163:$C$163</definedName>
    <definedName name="HEAT_MAX_PRICE_NO_TR_NGU">DICTIONARIES!$C$164:$C$164</definedName>
    <definedName name="HEAT_MAX_PRICE_NO_TR_OIL">DICTIONARIES!$C$165:$C$165</definedName>
    <definedName name="HEAT_MAX_PRICE_NO_TR_PEA">DICTIONARIES!$C$166:$C$166</definedName>
    <definedName name="HEAT_MAX_PRICE_NO_TR_PLT">DICTIONARIES!$C$167:$C$167</definedName>
    <definedName name="HEAT_MAX_PRICE_NO_TR_PWR">DICTIONARIES!$C$168:$C$168</definedName>
    <definedName name="HEAT_MAX_PRICE_NO_TR_SAW">DICTIONARIES!$C$169:$C$169</definedName>
    <definedName name="HEAT_MAX_PRICE_NO_TR_SHL">DICTIONARIES!$C$170:$C$170</definedName>
    <definedName name="HEAT_MAX_PRICE_NO_TR_STF">DICTIONARIES!$C$171:$C$171</definedName>
    <definedName name="HEAT_MAX_PRICE_NO_TR_WDS">DICTIONARIES!$C$172:$C$172</definedName>
    <definedName name="HEAT_MAX_PRICE_TR_COAANT">DICTIONARIES!$C$173:$C$173</definedName>
    <definedName name="HEAT_MAX_PRICE_TR_COABRN">DICTIONARIES!$C$174:$C$174</definedName>
    <definedName name="HEAT_MAX_PRICE_TR_COACOK">DICTIONARIES!$C$175:$C$175</definedName>
    <definedName name="HEAT_MAX_PRICE_TR_COACOKFAT">DICTIONARIES!$C$176:$C$176</definedName>
    <definedName name="HEAT_MAX_PRICE_TR_COACOKWBK">DICTIONARIES!$C$177:$C$177</definedName>
    <definedName name="HEAT_MAX_PRICE_TR_COACOKWBKLMM">DICTIONARIES!$C$178:$C$178</definedName>
    <definedName name="HEAT_MAX_PRICE_TR_COACOKWEA">DICTIONARIES!$C$179:$C$179</definedName>
    <definedName name="HEAT_MAX_PRICE_TR_COAFAT">DICTIONARIES!$C$180:$C$180</definedName>
    <definedName name="HEAT_MAX_PRICE_TR_COAGAS">DICTIONARIES!$C$181:$C$181</definedName>
    <definedName name="HEAT_MAX_PRICE_TR_COAGASFAT">DICTIONARIES!$C$182:$C$182</definedName>
    <definedName name="HEAT_MAX_PRICE_TR_COAGASFATWEA">DICTIONARIES!$C$183:$C$183</definedName>
    <definedName name="HEAT_MAX_PRICE_TR_COALFM">DICTIONARIES!$C$184:$C$184</definedName>
    <definedName name="HEAT_MAX_PRICE_TR_COALFMGAS">DICTIONARIES!$C$185:$C$185</definedName>
    <definedName name="HEAT_MAX_PRICE_TR_COASKN">DICTIONARIES!$C$186:$C$186</definedName>
    <definedName name="HEAT_MAX_PRICE_TR_COASKNBKD">DICTIONARIES!$C$187:$C$187</definedName>
    <definedName name="HEAT_MAX_PRICE_TR_COAWBK">DICTIONARIES!$C$188:$C$188</definedName>
    <definedName name="HEAT_MAX_PRICE_TR_COAWEABKD">DICTIONARIES!$C$189:$C$189</definedName>
    <definedName name="HEAT_MAX_PRICE_TR_CWD">DICTIONARIES!$C$190:$C$190</definedName>
    <definedName name="HEAT_MAX_PRICE_TR_DSG">DICTIONARIES!$C$191:$C$191</definedName>
    <definedName name="HEAT_MAX_PRICE_TR_DSLA">DICTIONARIES!$C$192:$C$192</definedName>
    <definedName name="HEAT_MAX_PRICE_TR_DSLO">DICTIONARIES!$C$193:$C$193</definedName>
    <definedName name="HEAT_MAX_PRICE_TR_DSLS">DICTIONARIES!$C$194:$C$194</definedName>
    <definedName name="HEAT_MAX_PRICE_TR_DSLW">DICTIONARIES!$C$195:$C$195</definedName>
    <definedName name="HEAT_MAX_PRICE_TR_ENR">DICTIONARIES!$C$196:$C$196</definedName>
    <definedName name="HEAT_MAX_PRICE_TR_GBL">DICTIONARIES!$C$197:$C$197</definedName>
    <definedName name="HEAT_MAX_PRICE_TR_GCK">DICTIONARIES!$C$198:$C$198</definedName>
    <definedName name="HEAT_MAX_PRICE_TR_GCN">DICTIONARIES!$C$199:$C$199</definedName>
    <definedName name="HEAT_MAX_PRICE_TR_GOA">DICTIONARIES!$C$200:$C$200</definedName>
    <definedName name="HEAT_MAX_PRICE_TR_LNG">DICTIONARIES!$C$201:$C$201</definedName>
    <definedName name="HEAT_MAX_PRICE_TR_MSTF12">DICTIONARIES!$C$202:$C$202</definedName>
    <definedName name="HEAT_MAX_PRICE_TR_MSTF5">DICTIONARIES!$C$203:$C$203</definedName>
    <definedName name="HEAT_MAX_PRICE_TR_MSTM100">DICTIONARIES!$C$204:$C$204</definedName>
    <definedName name="HEAT_MAX_PRICE_TR_MSTM200">DICTIONARIES!$C$205:$C$205</definedName>
    <definedName name="HEAT_MAX_PRICE_TR_MSTM40">DICTIONARIES!$C$206:$C$206</definedName>
    <definedName name="HEAT_MAX_PRICE_TR_MSTT">DICTIONARIES!$C$207:$C$207</definedName>
    <definedName name="HEAT_MAX_PRICE_TR_NGC">DICTIONARIES!$C$208:$C$208</definedName>
    <definedName name="HEAT_MAX_PRICE_TR_NGL">DICTIONARIES!$C$209:$C$209</definedName>
    <definedName name="HEAT_MAX_PRICE_TR_NGU">DICTIONARIES!$C$210:$C$210</definedName>
    <definedName name="HEAT_MAX_PRICE_TR_OIL">DICTIONARIES!$C$211:$C$211</definedName>
    <definedName name="HEAT_MAX_PRICE_TR_PEA">DICTIONARIES!$C$212:$C$212</definedName>
    <definedName name="HEAT_MAX_PRICE_TR_PLT">DICTIONARIES!$C$213:$C$213</definedName>
    <definedName name="HEAT_MAX_PRICE_TR_PWR">DICTIONARIES!$C$214:$C$214</definedName>
    <definedName name="HEAT_MAX_PRICE_TR_SAW">DICTIONARIES!$C$215:$C$215</definedName>
    <definedName name="HEAT_MAX_PRICE_TR_SHL">DICTIONARIES!$C$216:$C$216</definedName>
    <definedName name="HEAT_MAX_PRICE_TR_STF">DICTIONARIES!$C$217:$C$217</definedName>
    <definedName name="HEAT_MAX_PRICE_TR_WDS">DICTIONARIES!$C$218:$C$218</definedName>
    <definedName name="HEAT_MIN_PRICE_NO_TR_COAA">DICTIONARIES!$C$219:$C$219</definedName>
    <definedName name="HEAT_MIN_PRICE_NO_TR_COAANT">DICTIONARIES!$C$220:$C$220</definedName>
    <definedName name="HEAT_MIN_PRICE_NO_TR_COAB">DICTIONARIES!$C$221:$C$221</definedName>
    <definedName name="HEAT_MIN_PRICE_NO_TR_COABRN">DICTIONARIES!$C$222:$C$222</definedName>
    <definedName name="HEAT_MIN_PRICE_NO_TR_COAC">DICTIONARIES!$C$223:$C$223</definedName>
    <definedName name="HEAT_MIN_PRICE_NO_TR_COACOK">DICTIONARIES!$C$224:$C$224</definedName>
    <definedName name="HEAT_MIN_PRICE_NO_TR_COACOKFAT">DICTIONARIES!$C$225:$C$225</definedName>
    <definedName name="HEAT_MIN_PRICE_NO_TR_COACOKWBK">DICTIONARIES!$C$226:$C$226</definedName>
    <definedName name="HEAT_MIN_PRICE_NO_TR_COACOKWBKLMM">DICTIONARIES!$C$227:$C$227</definedName>
    <definedName name="HEAT_MIN_PRICE_NO_TR_COACOKWEA">DICTIONARIES!$C$228:$C$228</definedName>
    <definedName name="HEAT_MIN_PRICE_NO_TR_COAF">DICTIONARIES!$C$229:$C$229</definedName>
    <definedName name="HEAT_MIN_PRICE_NO_TR_COAFAT">DICTIONARIES!$C$230:$C$230</definedName>
    <definedName name="HEAT_MIN_PRICE_NO_TR_COAG">DICTIONARIES!$C$231:$C$231</definedName>
    <definedName name="HEAT_MIN_PRICE_NO_TR_COAGAS">DICTIONARIES!$C$232:$C$232</definedName>
    <definedName name="HEAT_MIN_PRICE_NO_TR_COAGASFAT">DICTIONARIES!$C$233:$C$233</definedName>
    <definedName name="HEAT_MIN_PRICE_NO_TR_COAGASFATWEA">DICTIONARIES!$C$234:$C$234</definedName>
    <definedName name="HEAT_MIN_PRICE_NO_TR_COALF">DICTIONARIES!$C$235:$C$235</definedName>
    <definedName name="HEAT_MIN_PRICE_NO_TR_COALFM">DICTIONARIES!$C$236:$C$236</definedName>
    <definedName name="HEAT_MIN_PRICE_NO_TR_COALFMGAS">DICTIONARIES!$C$237:$C$237</definedName>
    <definedName name="HEAT_MIN_PRICE_NO_TR_COAS">DICTIONARIES!$C$238:$C$238</definedName>
    <definedName name="HEAT_MIN_PRICE_NO_TR_COASC">DICTIONARIES!$C$239:$C$239</definedName>
    <definedName name="HEAT_MIN_PRICE_NO_TR_COASKN">DICTIONARIES!$C$240:$C$240</definedName>
    <definedName name="HEAT_MIN_PRICE_NO_TR_COASKNBKD">DICTIONARIES!$C$241:$C$241</definedName>
    <definedName name="HEAT_MIN_PRICE_NO_TR_COAWBK">DICTIONARIES!$C$242:$C$242</definedName>
    <definedName name="HEAT_MIN_PRICE_NO_TR_COAWC">DICTIONARIES!$C$243:$C$243</definedName>
    <definedName name="HEAT_MIN_PRICE_NO_TR_COAWEABKD">DICTIONARIES!$C$244:$C$244</definedName>
    <definedName name="HEAT_MIN_PRICE_NO_TR_CWD">DICTIONARIES!$C$245:$C$245</definedName>
    <definedName name="HEAT_MIN_PRICE_NO_TR_DSG">DICTIONARIES!$C$246:$C$246</definedName>
    <definedName name="HEAT_MIN_PRICE_NO_TR_DSLA">DICTIONARIES!$C$247:$C$247</definedName>
    <definedName name="HEAT_MIN_PRICE_NO_TR_DSLO">DICTIONARIES!$C$248:$C$248</definedName>
    <definedName name="HEAT_MIN_PRICE_NO_TR_DSLS">DICTIONARIES!$C$249:$C$249</definedName>
    <definedName name="HEAT_MIN_PRICE_NO_TR_DSLW">DICTIONARIES!$C$250:$C$250</definedName>
    <definedName name="HEAT_MIN_PRICE_NO_TR_ENR">DICTIONARIES!$C$251:$C$251</definedName>
    <definedName name="HEAT_MIN_PRICE_NO_TR_GBL">DICTIONARIES!$C$252:$C$252</definedName>
    <definedName name="HEAT_MIN_PRICE_NO_TR_GCK">DICTIONARIES!$C$253:$C$253</definedName>
    <definedName name="HEAT_MIN_PRICE_NO_TR_GCN">DICTIONARIES!$C$254:$C$254</definedName>
    <definedName name="HEAT_MIN_PRICE_NO_TR_GOA">DICTIONARIES!$C$255:$C$255</definedName>
    <definedName name="HEAT_MIN_PRICE_NO_TR_LNG">DICTIONARIES!$C$256:$C$256</definedName>
    <definedName name="HEAT_MIN_PRICE_NO_TR_MSTF12">DICTIONARIES!$C$257:$C$257</definedName>
    <definedName name="HEAT_MIN_PRICE_NO_TR_MSTF5">DICTIONARIES!$C$258:$C$258</definedName>
    <definedName name="HEAT_MIN_PRICE_NO_TR_MSTM100">DICTIONARIES!$C$259:$C$259</definedName>
    <definedName name="HEAT_MIN_PRICE_NO_TR_MSTM200">DICTIONARIES!$C$260:$C$260</definedName>
    <definedName name="HEAT_MIN_PRICE_NO_TR_MSTM40">DICTIONARIES!$C$261:$C$261</definedName>
    <definedName name="HEAT_MIN_PRICE_NO_TR_MSTT">DICTIONARIES!$C$262:$C$262</definedName>
    <definedName name="HEAT_MIN_PRICE_NO_TR_NGC">DICTIONARIES!$C$263:$C$263</definedName>
    <definedName name="HEAT_MIN_PRICE_NO_TR_NGL">DICTIONARIES!$C$264:$C$264</definedName>
    <definedName name="HEAT_MIN_PRICE_NO_TR_NGU">DICTIONARIES!$C$265:$C$265</definedName>
    <definedName name="HEAT_MIN_PRICE_NO_TR_OIL">DICTIONARIES!$C$266:$C$266</definedName>
    <definedName name="HEAT_MIN_PRICE_NO_TR_PEA">DICTIONARIES!$C$267:$C$267</definedName>
    <definedName name="HEAT_MIN_PRICE_NO_TR_PLT">DICTIONARIES!$C$268:$C$268</definedName>
    <definedName name="HEAT_MIN_PRICE_NO_TR_PWR">DICTIONARIES!$C$269:$C$269</definedName>
    <definedName name="HEAT_MIN_PRICE_NO_TR_SAW">DICTIONARIES!$C$270:$C$270</definedName>
    <definedName name="HEAT_MIN_PRICE_NO_TR_SHL">DICTIONARIES!$C$271:$C$271</definedName>
    <definedName name="HEAT_MIN_PRICE_NO_TR_STF">DICTIONARIES!$C$272:$C$272</definedName>
    <definedName name="HEAT_MIN_PRICE_NO_TR_WDS">DICTIONARIES!$C$273:$C$273</definedName>
    <definedName name="HEAT_MIN_PRICE_TR_COAANT">DICTIONARIES!$C$274:$C$274</definedName>
    <definedName name="HEAT_MIN_PRICE_TR_COABRN">DICTIONARIES!$C$275:$C$275</definedName>
    <definedName name="HEAT_MIN_PRICE_TR_COACOK">DICTIONARIES!$C$276:$C$276</definedName>
    <definedName name="HEAT_MIN_PRICE_TR_COACOKFAT">DICTIONARIES!$C$277:$C$277</definedName>
    <definedName name="HEAT_MIN_PRICE_TR_COACOKWBK">DICTIONARIES!$C$278:$C$278</definedName>
    <definedName name="HEAT_MIN_PRICE_TR_COACOKWBKLMM">DICTIONARIES!$C$279:$C$279</definedName>
    <definedName name="HEAT_MIN_PRICE_TR_COACOKWEA">DICTIONARIES!$C$280:$C$280</definedName>
    <definedName name="HEAT_MIN_PRICE_TR_COAFAT">DICTIONARIES!$C$281:$C$281</definedName>
    <definedName name="HEAT_MIN_PRICE_TR_COAGAS">DICTIONARIES!$C$282:$C$282</definedName>
    <definedName name="HEAT_MIN_PRICE_TR_COAGASFAT">DICTIONARIES!$C$283:$C$283</definedName>
    <definedName name="HEAT_MIN_PRICE_TR_COAGASFATWEA">DICTIONARIES!$C$284:$C$284</definedName>
    <definedName name="HEAT_MIN_PRICE_TR_COALFM">DICTIONARIES!$C$285:$C$285</definedName>
    <definedName name="HEAT_MIN_PRICE_TR_COALFMGAS">DICTIONARIES!$C$286:$C$286</definedName>
    <definedName name="HEAT_MIN_PRICE_TR_COASKN">DICTIONARIES!$C$287:$C$287</definedName>
    <definedName name="HEAT_MIN_PRICE_TR_COASKNBKD">DICTIONARIES!$C$288:$C$288</definedName>
    <definedName name="HEAT_MIN_PRICE_TR_COAWBK">DICTIONARIES!$C$289:$C$289</definedName>
    <definedName name="HEAT_MIN_PRICE_TR_COAWEABKD">DICTIONARIES!$C$290:$C$290</definedName>
    <definedName name="HEAT_MIN_PRICE_TR_CWD">DICTIONARIES!$C$291:$C$291</definedName>
    <definedName name="HEAT_MIN_PRICE_TR_DSG">DICTIONARIES!$C$292:$C$292</definedName>
    <definedName name="HEAT_MIN_PRICE_TR_DSLA">DICTIONARIES!$C$293:$C$293</definedName>
    <definedName name="HEAT_MIN_PRICE_TR_DSLO">DICTIONARIES!$C$294:$C$294</definedName>
    <definedName name="HEAT_MIN_PRICE_TR_DSLS">DICTIONARIES!$C$295:$C$295</definedName>
    <definedName name="HEAT_MIN_PRICE_TR_DSLW">DICTIONARIES!$C$296:$C$296</definedName>
    <definedName name="HEAT_MIN_PRICE_TR_ENR">DICTIONARIES!$C$297:$C$297</definedName>
    <definedName name="HEAT_MIN_PRICE_TR_GBL">DICTIONARIES!$C$298:$C$298</definedName>
    <definedName name="HEAT_MIN_PRICE_TR_GCK">DICTIONARIES!$C$299:$C$299</definedName>
    <definedName name="HEAT_MIN_PRICE_TR_GCN">DICTIONARIES!$C$300:$C$300</definedName>
    <definedName name="HEAT_MIN_PRICE_TR_GOA">DICTIONARIES!$C$301:$C$301</definedName>
    <definedName name="HEAT_MIN_PRICE_TR_LNG">DICTIONARIES!$C$302:$C$302</definedName>
    <definedName name="HEAT_MIN_PRICE_TR_MSTF12">DICTIONARIES!$C$303:$C$303</definedName>
    <definedName name="HEAT_MIN_PRICE_TR_MSTF5">DICTIONARIES!$C$304:$C$304</definedName>
    <definedName name="HEAT_MIN_PRICE_TR_MSTM100">DICTIONARIES!$C$305:$C$305</definedName>
    <definedName name="HEAT_MIN_PRICE_TR_MSTM200">DICTIONARIES!$C$306:$C$306</definedName>
    <definedName name="HEAT_MIN_PRICE_TR_MSTM40">DICTIONARIES!$C$307:$C$307</definedName>
    <definedName name="HEAT_MIN_PRICE_TR_MSTT">DICTIONARIES!$C$308:$C$308</definedName>
    <definedName name="HEAT_MIN_PRICE_TR_NGC">DICTIONARIES!$C$309:$C$309</definedName>
    <definedName name="HEAT_MIN_PRICE_TR_NGL">DICTIONARIES!$C$310:$C$310</definedName>
    <definedName name="HEAT_MIN_PRICE_TR_NGU">DICTIONARIES!$C$311:$C$311</definedName>
    <definedName name="HEAT_MIN_PRICE_TR_OIL">DICTIONARIES!$C$312:$C$312</definedName>
    <definedName name="HEAT_MIN_PRICE_TR_PEA">DICTIONARIES!$C$313:$C$313</definedName>
    <definedName name="HEAT_MIN_PRICE_TR_PLT">DICTIONARIES!$C$314:$C$314</definedName>
    <definedName name="HEAT_MIN_PRICE_TR_PWR">DICTIONARIES!$C$315:$C$315</definedName>
    <definedName name="HEAT_MIN_PRICE_TR_SAW">DICTIONARIES!$C$316:$C$316</definedName>
    <definedName name="HEAT_MIN_PRICE_TR_SHL">DICTIONARIES!$C$317:$C$317</definedName>
    <definedName name="HEAT_MIN_PRICE_TR_STF">DICTIONARIES!$C$318:$C$318</definedName>
    <definedName name="HEAT_MIN_PRICE_TR_WDS">DICTIONARIES!$C$319:$C$319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территорий'!$M$15:$M$17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территорий'!$F$15:$CB$17</definedName>
    <definedName name="LIST_AREA_DATA_BY_W1X_TOPL_DATA">AC_AREA_DATA!$B$3:$L$3</definedName>
    <definedName name="LIST_AREA_DATA_BY_W1X_TOPL_HEADER">AC_AREA_DATA!$A$1:$L$1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территорий'!$F$1:$M$1</definedName>
    <definedName name="LIST_AREA_VLD_MARKERS">'Список территорий'!$F$9:$CF$9</definedName>
    <definedName name="LIST_FUEL_DATA_BY_W1X_TOPL_DATA">AC_FUEL_DATA!$B$3:$AN$3</definedName>
    <definedName name="LIST_FUEL_DATA_BY_W1X_TOPL_HEADER">AC_FUEL_DATA!$A$1:$AN$1</definedName>
    <definedName name="LIST_MR_MO_OKTMO">REESTR_MO!$A$2:$D$52</definedName>
    <definedName name="LIST_OKOPF_DATA">PLAN1X_LIST_OKOPF!$B$3:$B$98</definedName>
    <definedName name="LIST_OKOPF_HEADER">PLAN1X_LIST_OKOPF!$A$1:$B$1</definedName>
    <definedName name="LIST_ORG_HEAT_DATA">REESTR_ORG!$BJ$3:$CA$273</definedName>
    <definedName name="LIST_ORG_HEAT_HEADER">REESTR_ORG!$BI$1:$CA$1</definedName>
    <definedName name="LIST_ORGS_DATA_BY_W1X_TOPL_DATA">AC_ORG_DATA!$B$3:$M$232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объектов'!$F$15:$CD$15</definedName>
    <definedName name="LIST_SRC_NUM_COLUMN_MARKER">'Список объектов'!$F$15</definedName>
    <definedName name="LIST_SRC_OBJECT_COUNT_RANGE">'Список объектов'!$Q$15:$Q$19</definedName>
    <definedName name="LIST_SRC_OBJECT_DELETE_HL_COLUMN_MARKER">'Список объектов'!$AA$12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объектов'!$F$9:$CE$9</definedName>
    <definedName name="LIST_SRCS_DATA_BY_W1X_TOPL_DATA">AC_SRC_DATA!$B$3:$AB$3</definedName>
    <definedName name="LIST_SRCS_DATA_BY_W1X_TOPL_HEADER">AC_SRC_DATA!$A$1:$AB$1</definedName>
    <definedName name="LIST_SUBSIDIARY_DATA">PLAN1X_LIST_SUBSIDIARY!$B$3:$B$14</definedName>
    <definedName name="LIST_SUBSIDIARY_HEADER">PLAN1X_LIST_SUBSIDIARY!$A$1:$B$1</definedName>
    <definedName name="LIST_SUPPLY_DATA_BY_W1X_TOPL_DATA">AC_SUPPLY_DATA!$B$2:$BI$3</definedName>
    <definedName name="LIST_SUPPLY_DATA_BY_W1X_TOPL_HEADER">AC_SUPPLY_DATA!$A$1:$BI$1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DICTIONARIES!$C$320:$C$320</definedName>
    <definedName name="MST_VOLUME_VALIDATION">DICTIONARIES!$C$321:$C$321</definedName>
    <definedName name="NDS">TECHSHEET!$M$2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DICTIONARIES!$C$343:$C$343</definedName>
    <definedName name="PURCHASES_URL_LIST">DICTIONARIES!$C$322:$C$342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DICTIONARIES!$C$344:$C$344</definedName>
    <definedName name="SESSION_ID">TECHSHEET!$O$5</definedName>
    <definedName name="SUPPLIER_DETERMINING_METHOD_LIST">DICTIONARIES!$C$345:$C$381</definedName>
    <definedName name="SUPPLY_FACT">TECHSHEET!$I$39:$I$41</definedName>
    <definedName name="SUPPLY_FUEL_GRADES">TECHSHEET!$I$10:$I$36</definedName>
    <definedName name="SUPPLY_FUEL_TYPES">TECHSHEET!$I$2:$I$4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X216" i="8"/>
  <c r="CW216" i="8"/>
  <c r="CV216" i="8" s="1"/>
  <c r="DA215" i="8"/>
  <c r="CZ215" i="8"/>
  <c r="CX215" i="8"/>
  <c r="CW215" i="8" s="1"/>
  <c r="CV215" i="8" s="1"/>
  <c r="DA214" i="8"/>
  <c r="CZ214" i="8"/>
  <c r="CX214" i="8"/>
  <c r="DA213" i="8"/>
  <c r="CZ213" i="8" s="1"/>
  <c r="CX213" i="8"/>
  <c r="CW213" i="8" s="1"/>
  <c r="CV213" i="8"/>
  <c r="DE205" i="8"/>
  <c r="DL205" i="8" s="1"/>
  <c r="CJ205" i="8"/>
  <c r="CJ202" i="8" s="1"/>
  <c r="CG205" i="8"/>
  <c r="CF205" i="8"/>
  <c r="CD205" i="8"/>
  <c r="AP205" i="8"/>
  <c r="DL204" i="8"/>
  <c r="DE204" i="8"/>
  <c r="CK204" i="8"/>
  <c r="CJ204" i="8"/>
  <c r="CG204" i="8"/>
  <c r="CF204" i="8"/>
  <c r="CD204" i="8"/>
  <c r="AP204" i="8"/>
  <c r="DE203" i="8"/>
  <c r="CJ203" i="8"/>
  <c r="CG203" i="8"/>
  <c r="CF203" i="8"/>
  <c r="CD203" i="8"/>
  <c r="CK203" i="8" s="1"/>
  <c r="AP203" i="8"/>
  <c r="DO202" i="8"/>
  <c r="DJ202" i="8"/>
  <c r="DG202" i="8"/>
  <c r="DF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J198" i="8" s="1"/>
  <c r="CG201" i="8"/>
  <c r="CF201" i="8"/>
  <c r="CD201" i="8"/>
  <c r="CH201" i="8" s="1"/>
  <c r="AP201" i="8"/>
  <c r="DE200" i="8"/>
  <c r="DL200" i="8" s="1"/>
  <c r="CK200" i="8"/>
  <c r="CJ200" i="8"/>
  <c r="CG200" i="8"/>
  <c r="CF200" i="8"/>
  <c r="CD200" i="8"/>
  <c r="CH200" i="8" s="1"/>
  <c r="AP200" i="8"/>
  <c r="DL199" i="8"/>
  <c r="DL198" i="8" s="1"/>
  <c r="DE199" i="8"/>
  <c r="CJ199" i="8"/>
  <c r="CH199" i="8"/>
  <c r="CG199" i="8"/>
  <c r="CF199" i="8"/>
  <c r="CD199" i="8"/>
  <c r="CK199" i="8" s="1"/>
  <c r="AP199" i="8"/>
  <c r="DO198" i="8"/>
  <c r="DJ198" i="8"/>
  <c r="DG198" i="8"/>
  <c r="DF198" i="8"/>
  <c r="DE198" i="8"/>
  <c r="CI198" i="8"/>
  <c r="CH198" i="8"/>
  <c r="CG198" i="8"/>
  <c r="CF198" i="8"/>
  <c r="CE198" i="8"/>
  <c r="CD198" i="8"/>
  <c r="CC198" i="8"/>
  <c r="AC198" i="8"/>
  <c r="DE197" i="8"/>
  <c r="CK197" i="8"/>
  <c r="CJ197" i="8"/>
  <c r="CG197" i="8"/>
  <c r="CF197" i="8"/>
  <c r="CD197" i="8"/>
  <c r="CH197" i="8" s="1"/>
  <c r="AP197" i="8"/>
  <c r="DL196" i="8"/>
  <c r="DE196" i="8"/>
  <c r="CK196" i="8"/>
  <c r="CJ196" i="8"/>
  <c r="CH196" i="8"/>
  <c r="CG196" i="8"/>
  <c r="CF196" i="8"/>
  <c r="CD196" i="8"/>
  <c r="AP196" i="8"/>
  <c r="DL195" i="8"/>
  <c r="DE195" i="8"/>
  <c r="CJ195" i="8"/>
  <c r="CJ194" i="8" s="1"/>
  <c r="CG195" i="8"/>
  <c r="CF195" i="8"/>
  <c r="CD195" i="8"/>
  <c r="AP195" i="8"/>
  <c r="DO194" i="8"/>
  <c r="DG194" i="8"/>
  <c r="DF194" i="8"/>
  <c r="CI194" i="8"/>
  <c r="CE194" i="8" s="1"/>
  <c r="AC194" i="8"/>
  <c r="DL193" i="8"/>
  <c r="DE193" i="8"/>
  <c r="CJ193" i="8"/>
  <c r="CH193" i="8"/>
  <c r="CG193" i="8"/>
  <c r="CF193" i="8"/>
  <c r="CD193" i="8"/>
  <c r="CK193" i="8" s="1"/>
  <c r="AP193" i="8"/>
  <c r="DL192" i="8"/>
  <c r="DE192" i="8"/>
  <c r="CJ192" i="8"/>
  <c r="CG192" i="8"/>
  <c r="CF192" i="8"/>
  <c r="CD192" i="8"/>
  <c r="AP192" i="8"/>
  <c r="DE191" i="8"/>
  <c r="DL191" i="8" s="1"/>
  <c r="CK191" i="8"/>
  <c r="CJ191" i="8"/>
  <c r="CG191" i="8"/>
  <c r="CF191" i="8"/>
  <c r="CD191" i="8"/>
  <c r="CH191" i="8" s="1"/>
  <c r="AP191" i="8"/>
  <c r="DO190" i="8"/>
  <c r="DG190" i="8"/>
  <c r="DF190" i="8"/>
  <c r="DE190" i="8"/>
  <c r="CJ190" i="8"/>
  <c r="CI190" i="8"/>
  <c r="CH190" i="8" s="1"/>
  <c r="CF190" i="8"/>
  <c r="CE190" i="8"/>
  <c r="AC190" i="8"/>
  <c r="DL188" i="8"/>
  <c r="DE188" i="8"/>
  <c r="AP188" i="8"/>
  <c r="AP187" i="8"/>
  <c r="DL186" i="8"/>
  <c r="DE186" i="8"/>
  <c r="AP186" i="8"/>
  <c r="AP185" i="8"/>
  <c r="DL184" i="8"/>
  <c r="DE184" i="8"/>
  <c r="AP184" i="8"/>
  <c r="AP183" i="8"/>
  <c r="DL182" i="8"/>
  <c r="DE182" i="8"/>
  <c r="AP182" i="8"/>
  <c r="AP181" i="8"/>
  <c r="DL179" i="8"/>
  <c r="DE179" i="8"/>
  <c r="CJ179" i="8"/>
  <c r="CG179" i="8"/>
  <c r="CF179" i="8"/>
  <c r="CD179" i="8"/>
  <c r="AP179" i="8"/>
  <c r="DE177" i="8"/>
  <c r="DL177" i="8" s="1"/>
  <c r="CK177" i="8"/>
  <c r="CJ177" i="8"/>
  <c r="CG177" i="8"/>
  <c r="CF177" i="8"/>
  <c r="CD177" i="8"/>
  <c r="CH177" i="8" s="1"/>
  <c r="AP177" i="8"/>
  <c r="DE175" i="8"/>
  <c r="DL175" i="8" s="1"/>
  <c r="CK175" i="8"/>
  <c r="CJ175" i="8"/>
  <c r="CH175" i="8"/>
  <c r="CG175" i="8"/>
  <c r="CF175" i="8"/>
  <c r="CD175" i="8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AP157" i="8"/>
  <c r="AP156" i="8"/>
  <c r="AP155" i="8"/>
  <c r="DE153" i="8"/>
  <c r="CJ153" i="8"/>
  <c r="CH153" i="8"/>
  <c r="CG153" i="8"/>
  <c r="CF153" i="8"/>
  <c r="CD153" i="8"/>
  <c r="CK153" i="8" s="1"/>
  <c r="AP153" i="8"/>
  <c r="DL152" i="8"/>
  <c r="DE152" i="8"/>
  <c r="CJ152" i="8"/>
  <c r="CH152" i="8"/>
  <c r="CG152" i="8"/>
  <c r="CF152" i="8"/>
  <c r="CD152" i="8"/>
  <c r="CK152" i="8" s="1"/>
  <c r="AP152" i="8"/>
  <c r="DE151" i="8"/>
  <c r="DL151" i="8" s="1"/>
  <c r="CJ151" i="8"/>
  <c r="CJ150" i="8" s="1"/>
  <c r="CG151" i="8"/>
  <c r="CF151" i="8"/>
  <c r="CD151" i="8"/>
  <c r="AP151" i="8"/>
  <c r="DO150" i="8"/>
  <c r="DG150" i="8"/>
  <c r="DF150" i="8"/>
  <c r="CI150" i="8"/>
  <c r="CE150" i="8" s="1"/>
  <c r="AC150" i="8"/>
  <c r="DL149" i="8"/>
  <c r="DE149" i="8"/>
  <c r="CJ149" i="8"/>
  <c r="CH149" i="8"/>
  <c r="CG149" i="8"/>
  <c r="CF149" i="8"/>
  <c r="CD149" i="8"/>
  <c r="CK149" i="8" s="1"/>
  <c r="DL148" i="8"/>
  <c r="DE148" i="8"/>
  <c r="CJ148" i="8"/>
  <c r="CH148" i="8"/>
  <c r="CG148" i="8"/>
  <c r="CF148" i="8"/>
  <c r="CD148" i="8"/>
  <c r="CK148" i="8" s="1"/>
  <c r="DL147" i="8"/>
  <c r="DE147" i="8"/>
  <c r="CJ147" i="8"/>
  <c r="CH147" i="8"/>
  <c r="CG147" i="8"/>
  <c r="CF147" i="8"/>
  <c r="CD147" i="8"/>
  <c r="CK147" i="8" s="1"/>
  <c r="CK146" i="8" s="1"/>
  <c r="DO146" i="8"/>
  <c r="DJ146" i="8"/>
  <c r="DK146" i="8" s="1"/>
  <c r="DG146" i="8"/>
  <c r="DF146" i="8"/>
  <c r="DE146" i="8"/>
  <c r="CJ146" i="8"/>
  <c r="CI146" i="8"/>
  <c r="CH146" i="8"/>
  <c r="CG146" i="8"/>
  <c r="CF146" i="8"/>
  <c r="CE146" i="8"/>
  <c r="CD146" i="8"/>
  <c r="CC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E127" i="8"/>
  <c r="GA127" i="8"/>
  <c r="HK125" i="8"/>
  <c r="HK107" i="8" s="1"/>
  <c r="HG125" i="8"/>
  <c r="HC125" i="8"/>
  <c r="GY125" i="8"/>
  <c r="GU125" i="8"/>
  <c r="GU107" i="8" s="1"/>
  <c r="GQ125" i="8"/>
  <c r="GM125" i="8"/>
  <c r="GI125" i="8"/>
  <c r="FW125" i="8"/>
  <c r="FW107" i="8" s="1"/>
  <c r="FS125" i="8"/>
  <c r="FO125" i="8"/>
  <c r="FK125" i="8"/>
  <c r="FG125" i="8"/>
  <c r="FC125" i="8"/>
  <c r="EY125" i="8"/>
  <c r="EU125" i="8"/>
  <c r="EQ125" i="8"/>
  <c r="EQ107" i="8" s="1"/>
  <c r="EM125" i="8"/>
  <c r="EI125" i="8"/>
  <c r="EE125" i="8"/>
  <c r="EA125" i="8"/>
  <c r="EA107" i="8" s="1"/>
  <c r="DW125" i="8"/>
  <c r="DS125" i="8"/>
  <c r="DO125" i="8"/>
  <c r="DK125" i="8"/>
  <c r="DG125" i="8" s="1"/>
  <c r="DC125" i="8"/>
  <c r="CY125" i="8"/>
  <c r="CU125" i="8"/>
  <c r="CQ125" i="8"/>
  <c r="CM125" i="8"/>
  <c r="CI125" i="8"/>
  <c r="CE125" i="8"/>
  <c r="CA125" i="8" s="1"/>
  <c r="BW125" i="8"/>
  <c r="BS125" i="8"/>
  <c r="BO125" i="8"/>
  <c r="BK125" i="8"/>
  <c r="BG125" i="8" s="1"/>
  <c r="BC125" i="8"/>
  <c r="AY125" i="8"/>
  <c r="DG124" i="8"/>
  <c r="CA124" i="8"/>
  <c r="BG124" i="8"/>
  <c r="DG123" i="8"/>
  <c r="CA123" i="8"/>
  <c r="BG123" i="8"/>
  <c r="DG122" i="8"/>
  <c r="CA122" i="8"/>
  <c r="BG122" i="8"/>
  <c r="HK120" i="8"/>
  <c r="HG120" i="8"/>
  <c r="HC120" i="8"/>
  <c r="GY120" i="8"/>
  <c r="GY107" i="8" s="1"/>
  <c r="GU120" i="8"/>
  <c r="GQ120" i="8"/>
  <c r="GM120" i="8"/>
  <c r="GI120" i="8"/>
  <c r="GI107" i="8" s="1"/>
  <c r="FW120" i="8"/>
  <c r="FS120" i="8"/>
  <c r="FO120" i="8"/>
  <c r="FK120" i="8"/>
  <c r="FK107" i="8" s="1"/>
  <c r="FG120" i="8"/>
  <c r="FC120" i="8"/>
  <c r="EY120" i="8"/>
  <c r="EU120" i="8"/>
  <c r="EU107" i="8" s="1"/>
  <c r="EQ120" i="8"/>
  <c r="EM120" i="8"/>
  <c r="EI120" i="8"/>
  <c r="EE120" i="8"/>
  <c r="EE107" i="8" s="1"/>
  <c r="EA120" i="8"/>
  <c r="DW120" i="8"/>
  <c r="DS120" i="8"/>
  <c r="DO120" i="8"/>
  <c r="DK120" i="8"/>
  <c r="DC120" i="8"/>
  <c r="CY120" i="8"/>
  <c r="CY107" i="8" s="1"/>
  <c r="CU120" i="8"/>
  <c r="CQ120" i="8"/>
  <c r="CM120" i="8"/>
  <c r="CI120" i="8"/>
  <c r="CE120" i="8"/>
  <c r="BW120" i="8"/>
  <c r="BS120" i="8"/>
  <c r="BO120" i="8"/>
  <c r="BK120" i="8"/>
  <c r="BG120" i="8" s="1"/>
  <c r="BC120" i="8"/>
  <c r="BC107" i="8" s="1"/>
  <c r="AY120" i="8"/>
  <c r="DG119" i="8"/>
  <c r="CA119" i="8"/>
  <c r="BG119" i="8"/>
  <c r="BG118" i="8" s="1"/>
  <c r="DG118" i="8"/>
  <c r="CA118" i="8"/>
  <c r="DG117" i="8"/>
  <c r="CA117" i="8"/>
  <c r="BG117" i="8"/>
  <c r="HK115" i="8"/>
  <c r="HG115" i="8"/>
  <c r="HC115" i="8"/>
  <c r="GY115" i="8"/>
  <c r="GU115" i="8"/>
  <c r="GQ115" i="8"/>
  <c r="GM115" i="8"/>
  <c r="GI115" i="8"/>
  <c r="FW115" i="8"/>
  <c r="FS115" i="8"/>
  <c r="FO115" i="8"/>
  <c r="FK115" i="8"/>
  <c r="FG115" i="8"/>
  <c r="FC115" i="8"/>
  <c r="EY115" i="8"/>
  <c r="EU115" i="8"/>
  <c r="EQ115" i="8"/>
  <c r="EM115" i="8"/>
  <c r="EI115" i="8"/>
  <c r="EE115" i="8"/>
  <c r="EA115" i="8"/>
  <c r="DW115" i="8"/>
  <c r="DS115" i="8"/>
  <c r="DG115" i="8" s="1"/>
  <c r="DO115" i="8"/>
  <c r="DK115" i="8"/>
  <c r="DC115" i="8"/>
  <c r="DC107" i="8" s="1"/>
  <c r="CY115" i="8"/>
  <c r="CU115" i="8"/>
  <c r="CQ115" i="8"/>
  <c r="CM115" i="8"/>
  <c r="CI115" i="8"/>
  <c r="CE115" i="8"/>
  <c r="BW115" i="8"/>
  <c r="BW107" i="8" s="1"/>
  <c r="BS115" i="8"/>
  <c r="BO115" i="8"/>
  <c r="BK115" i="8"/>
  <c r="BG115" i="8"/>
  <c r="BC115" i="8"/>
  <c r="AY115" i="8"/>
  <c r="DG114" i="8"/>
  <c r="CA114" i="8"/>
  <c r="CA112" i="8" s="1"/>
  <c r="BG114" i="8"/>
  <c r="DW113" i="8"/>
  <c r="DW116" i="8" s="1"/>
  <c r="DG113" i="8"/>
  <c r="CQ113" i="8"/>
  <c r="CQ116" i="8" s="1"/>
  <c r="BK113" i="8"/>
  <c r="BK116" i="8" s="1"/>
  <c r="BG113" i="8"/>
  <c r="DG112" i="8"/>
  <c r="BG112" i="8"/>
  <c r="S111" i="8"/>
  <c r="AQ108" i="8"/>
  <c r="HG107" i="8"/>
  <c r="HC107" i="8"/>
  <c r="GQ107" i="8"/>
  <c r="GM107" i="8"/>
  <c r="FS107" i="8"/>
  <c r="FO107" i="8"/>
  <c r="FG107" i="8"/>
  <c r="FC107" i="8"/>
  <c r="EY107" i="8"/>
  <c r="EM107" i="8"/>
  <c r="EI107" i="8"/>
  <c r="DW107" i="8"/>
  <c r="DS107" i="8"/>
  <c r="CU107" i="8"/>
  <c r="CQ107" i="8"/>
  <c r="BS107" i="8"/>
  <c r="BO107" i="8"/>
  <c r="BK107" i="8"/>
  <c r="AY107" i="8"/>
  <c r="AU107" i="8"/>
  <c r="AQ107" i="8"/>
  <c r="AM107" i="8"/>
  <c r="AI107" i="8"/>
  <c r="AE107" i="8"/>
  <c r="S107" i="8" s="1"/>
  <c r="AA107" i="8"/>
  <c r="W107" i="8"/>
  <c r="HK106" i="8"/>
  <c r="HG106" i="8"/>
  <c r="HG103" i="8" s="1"/>
  <c r="HC106" i="8"/>
  <c r="GY106" i="8"/>
  <c r="GY102" i="8" s="1"/>
  <c r="GU106" i="8"/>
  <c r="GQ106" i="8"/>
  <c r="GQ103" i="8" s="1"/>
  <c r="GM106" i="8"/>
  <c r="GI106" i="8"/>
  <c r="GI102" i="8" s="1"/>
  <c r="FW106" i="8"/>
  <c r="FS106" i="8"/>
  <c r="FS103" i="8" s="1"/>
  <c r="FO106" i="8"/>
  <c r="FK106" i="8"/>
  <c r="FK102" i="8" s="1"/>
  <c r="FG106" i="8"/>
  <c r="FC106" i="8"/>
  <c r="FC103" i="8" s="1"/>
  <c r="EY106" i="8"/>
  <c r="EU106" i="8"/>
  <c r="EU102" i="8" s="1"/>
  <c r="EQ106" i="8"/>
  <c r="EM106" i="8"/>
  <c r="EM103" i="8" s="1"/>
  <c r="EI106" i="8"/>
  <c r="EE106" i="8"/>
  <c r="EE102" i="8" s="1"/>
  <c r="EA106" i="8"/>
  <c r="DW106" i="8"/>
  <c r="DW103" i="8" s="1"/>
  <c r="DS106" i="8"/>
  <c r="DO106" i="8"/>
  <c r="DO102" i="8" s="1"/>
  <c r="DK106" i="8"/>
  <c r="DC106" i="8"/>
  <c r="CY106" i="8"/>
  <c r="CY102" i="8" s="1"/>
  <c r="CU106" i="8"/>
  <c r="CQ106" i="8"/>
  <c r="CQ103" i="8" s="1"/>
  <c r="CM106" i="8"/>
  <c r="CI106" i="8"/>
  <c r="CI102" i="8" s="1"/>
  <c r="CE106" i="8"/>
  <c r="BW106" i="8"/>
  <c r="BS106" i="8"/>
  <c r="BS102" i="8" s="1"/>
  <c r="BO106" i="8"/>
  <c r="BK106" i="8"/>
  <c r="BC106" i="8"/>
  <c r="BC102" i="8" s="1"/>
  <c r="AY106" i="8"/>
  <c r="AU106" i="8"/>
  <c r="AU103" i="8" s="1"/>
  <c r="AQ106" i="8"/>
  <c r="AM106" i="8"/>
  <c r="AM102" i="8" s="1"/>
  <c r="AI106" i="8"/>
  <c r="AE106" i="8"/>
  <c r="AE103" i="8" s="1"/>
  <c r="AA106" i="8"/>
  <c r="W106" i="8"/>
  <c r="W102" i="8" s="1"/>
  <c r="S106" i="8"/>
  <c r="DG104" i="8"/>
  <c r="DG98" i="8" s="1"/>
  <c r="CA104" i="8"/>
  <c r="BG104" i="8"/>
  <c r="S104" i="8"/>
  <c r="S100" i="8" s="1"/>
  <c r="HC103" i="8"/>
  <c r="GY103" i="8"/>
  <c r="GM103" i="8"/>
  <c r="GI103" i="8"/>
  <c r="FO103" i="8"/>
  <c r="FK103" i="8"/>
  <c r="EY103" i="8"/>
  <c r="EU103" i="8"/>
  <c r="EI103" i="8"/>
  <c r="EE103" i="8"/>
  <c r="DS103" i="8"/>
  <c r="DO103" i="8"/>
  <c r="DC103" i="8"/>
  <c r="CY103" i="8"/>
  <c r="CM103" i="8"/>
  <c r="CI103" i="8"/>
  <c r="BW103" i="8"/>
  <c r="BC103" i="8"/>
  <c r="AQ103" i="8"/>
  <c r="AA103" i="8"/>
  <c r="W103" i="8"/>
  <c r="HG102" i="8"/>
  <c r="HC102" i="8"/>
  <c r="GQ102" i="8"/>
  <c r="GM102" i="8"/>
  <c r="FS102" i="8"/>
  <c r="FO102" i="8"/>
  <c r="FC102" i="8"/>
  <c r="EY102" i="8"/>
  <c r="EM102" i="8"/>
  <c r="EI102" i="8"/>
  <c r="DW102" i="8"/>
  <c r="DS102" i="8"/>
  <c r="DC102" i="8"/>
  <c r="CQ102" i="8"/>
  <c r="CM102" i="8"/>
  <c r="BW102" i="8"/>
  <c r="BK102" i="8"/>
  <c r="AU102" i="8"/>
  <c r="AQ102" i="8"/>
  <c r="AE102" i="8"/>
  <c r="AA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G101" i="8"/>
  <c r="DC101" i="8"/>
  <c r="CY101" i="8"/>
  <c r="CU101" i="8"/>
  <c r="CQ101" i="8"/>
  <c r="CM101" i="8"/>
  <c r="CI101" i="8"/>
  <c r="CE101" i="8"/>
  <c r="CA101" i="8"/>
  <c r="BW101" i="8"/>
  <c r="BS101" i="8"/>
  <c r="BO101" i="8"/>
  <c r="BK101" i="8"/>
  <c r="BC101" i="8"/>
  <c r="AY101" i="8"/>
  <c r="AE101" i="8"/>
  <c r="AE108" i="8" s="1"/>
  <c r="S101" i="8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CA100" i="8"/>
  <c r="BW100" i="8"/>
  <c r="BS100" i="8"/>
  <c r="BO100" i="8"/>
  <c r="BK100" i="8"/>
  <c r="BC100" i="8"/>
  <c r="AY100" i="8"/>
  <c r="GM99" i="8"/>
  <c r="FC99" i="8"/>
  <c r="EY99" i="8"/>
  <c r="EI99" i="8"/>
  <c r="DG99" i="8"/>
  <c r="CQ99" i="8"/>
  <c r="CM99" i="8"/>
  <c r="CA99" i="8"/>
  <c r="BW99" i="8"/>
  <c r="BG99" i="8"/>
  <c r="CA98" i="8"/>
  <c r="HK97" i="8"/>
  <c r="HC97" i="8"/>
  <c r="GY97" i="8"/>
  <c r="GU97" i="8"/>
  <c r="GM97" i="8"/>
  <c r="GI97" i="8"/>
  <c r="GE97" i="8"/>
  <c r="GE131" i="8" s="1"/>
  <c r="GE128" i="8" s="1"/>
  <c r="FW97" i="8"/>
  <c r="FS97" i="8"/>
  <c r="FO97" i="8"/>
  <c r="FG97" i="8"/>
  <c r="FC97" i="8"/>
  <c r="EY97" i="8"/>
  <c r="EQ97" i="8"/>
  <c r="EM97" i="8"/>
  <c r="EI97" i="8"/>
  <c r="EA97" i="8"/>
  <c r="EA113" i="8" s="1"/>
  <c r="EA116" i="8" s="1"/>
  <c r="DW97" i="8"/>
  <c r="DS97" i="8"/>
  <c r="DK97" i="8"/>
  <c r="DK123" i="8" s="1"/>
  <c r="DK126" i="8" s="1"/>
  <c r="DG97" i="8"/>
  <c r="DC97" i="8"/>
  <c r="CU97" i="8"/>
  <c r="CU113" i="8" s="1"/>
  <c r="CU116" i="8" s="1"/>
  <c r="CQ97" i="8"/>
  <c r="CM97" i="8"/>
  <c r="CE97" i="8"/>
  <c r="CA97" i="8"/>
  <c r="BW97" i="8"/>
  <c r="BO97" i="8"/>
  <c r="BO113" i="8" s="1"/>
  <c r="BO116" i="8" s="1"/>
  <c r="BK97" i="8"/>
  <c r="BG97" i="8"/>
  <c r="AY97" i="8"/>
  <c r="AY113" i="8" s="1"/>
  <c r="AY116" i="8" s="1"/>
  <c r="AU97" i="8"/>
  <c r="AU101" i="8" s="1"/>
  <c r="AU108" i="8" s="1"/>
  <c r="AQ97" i="8"/>
  <c r="AQ101" i="8" s="1"/>
  <c r="AI97" i="8"/>
  <c r="AI99" i="8" s="1"/>
  <c r="AE97" i="8"/>
  <c r="AE99" i="8" s="1"/>
  <c r="AA97" i="8"/>
  <c r="AA101" i="8" s="1"/>
  <c r="AA108" i="8" s="1"/>
  <c r="S97" i="8"/>
  <c r="HQ96" i="8"/>
  <c r="HP96" i="8"/>
  <c r="HO96" i="8"/>
  <c r="HN96" i="8"/>
  <c r="F96" i="8"/>
  <c r="D96" i="8"/>
  <c r="HG97" i="8" s="1"/>
  <c r="N92" i="8"/>
  <c r="N89" i="8" s="1"/>
  <c r="S88" i="8"/>
  <c r="N88" i="8"/>
  <c r="R87" i="8"/>
  <c r="R86" i="8"/>
  <c r="M86" i="8"/>
  <c r="R84" i="8"/>
  <c r="R81" i="8"/>
  <c r="M81" i="8"/>
  <c r="R79" i="8"/>
  <c r="R82" i="8" s="1"/>
  <c r="M79" i="8"/>
  <c r="M82" i="8" s="1"/>
  <c r="R76" i="8"/>
  <c r="M76" i="8"/>
  <c r="M68" i="8" s="1"/>
  <c r="R74" i="8"/>
  <c r="R77" i="8" s="1"/>
  <c r="R69" i="8" s="1"/>
  <c r="K71" i="8"/>
  <c r="R68" i="8"/>
  <c r="Q68" i="8"/>
  <c r="P68" i="8"/>
  <c r="L68" i="8"/>
  <c r="K68" i="8"/>
  <c r="R67" i="8"/>
  <c r="Q67" i="8"/>
  <c r="P67" i="8"/>
  <c r="P64" i="8" s="1"/>
  <c r="M67" i="8"/>
  <c r="M64" i="8" s="1"/>
  <c r="L67" i="8"/>
  <c r="L64" i="8" s="1"/>
  <c r="K67" i="8"/>
  <c r="R64" i="8"/>
  <c r="Q64" i="8"/>
  <c r="K64" i="8"/>
  <c r="R63" i="8"/>
  <c r="Q63" i="8"/>
  <c r="L63" i="8"/>
  <c r="K63" i="8"/>
  <c r="R62" i="8"/>
  <c r="Q62" i="8"/>
  <c r="Q69" i="8" s="1"/>
  <c r="P62" i="8"/>
  <c r="P69" i="8" s="1"/>
  <c r="M62" i="8"/>
  <c r="K62" i="8"/>
  <c r="K69" i="8" s="1"/>
  <c r="R61" i="8"/>
  <c r="M61" i="8"/>
  <c r="R60" i="8"/>
  <c r="Q60" i="8"/>
  <c r="P60" i="8"/>
  <c r="S58" i="8"/>
  <c r="S92" i="8" s="1"/>
  <c r="S89" i="8" s="1"/>
  <c r="R58" i="8"/>
  <c r="Q58" i="8"/>
  <c r="P58" i="8"/>
  <c r="P71" i="8" s="1"/>
  <c r="N58" i="8"/>
  <c r="M58" i="8"/>
  <c r="M84" i="8" s="1"/>
  <c r="M87" i="8" s="1"/>
  <c r="L58" i="8"/>
  <c r="L60" i="8" s="1"/>
  <c r="K58" i="8"/>
  <c r="K60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F37" i="8" s="1"/>
  <c r="DE38" i="8"/>
  <c r="DD38" i="8"/>
  <c r="CA38" i="8"/>
  <c r="BZ38" i="8"/>
  <c r="BY38" i="8"/>
  <c r="BX38" i="8"/>
  <c r="BG38" i="8"/>
  <c r="BF38" i="8"/>
  <c r="BE38" i="8"/>
  <c r="BD38" i="8"/>
  <c r="DG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M20" i="8" s="1"/>
  <c r="Q31" i="8"/>
  <c r="P31" i="8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F20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E78" i="5" s="1"/>
  <c r="DD79" i="5"/>
  <c r="CA79" i="5"/>
  <c r="BZ79" i="5"/>
  <c r="BY79" i="5"/>
  <c r="BX79" i="5"/>
  <c r="BG79" i="5"/>
  <c r="BF79" i="5"/>
  <c r="BE79" i="5"/>
  <c r="BD79" i="5"/>
  <c r="DG78" i="5"/>
  <c r="DF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E73" i="5" s="1"/>
  <c r="DD74" i="5"/>
  <c r="CA74" i="5"/>
  <c r="BZ74" i="5"/>
  <c r="BY74" i="5"/>
  <c r="BX74" i="5"/>
  <c r="BG74" i="5"/>
  <c r="BF74" i="5"/>
  <c r="BE74" i="5"/>
  <c r="BD74" i="5"/>
  <c r="DG73" i="5"/>
  <c r="DF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Q68" i="5"/>
  <c r="P68" i="5"/>
  <c r="DG67" i="5"/>
  <c r="DF67" i="5"/>
  <c r="DE67" i="5"/>
  <c r="DD67" i="5"/>
  <c r="CA67" i="5"/>
  <c r="BZ67" i="5"/>
  <c r="BY67" i="5"/>
  <c r="BX67" i="5"/>
  <c r="BG67" i="5"/>
  <c r="BF67" i="5"/>
  <c r="BE67" i="5"/>
  <c r="HO56" i="5" s="1"/>
  <c r="BD67" i="5"/>
  <c r="W67" i="5"/>
  <c r="V67" i="5"/>
  <c r="R67" i="5" s="1"/>
  <c r="S67" i="5"/>
  <c r="Q67" i="5"/>
  <c r="P67" i="5"/>
  <c r="DG66" i="5"/>
  <c r="DG63" i="5" s="1"/>
  <c r="DF66" i="5"/>
  <c r="DE66" i="5"/>
  <c r="DD66" i="5"/>
  <c r="CA66" i="5"/>
  <c r="CA63" i="5" s="1"/>
  <c r="BZ66" i="5"/>
  <c r="BY66" i="5"/>
  <c r="BX66" i="5"/>
  <c r="BG66" i="5"/>
  <c r="BG63" i="5" s="1"/>
  <c r="BF66" i="5"/>
  <c r="BE66" i="5"/>
  <c r="BD66" i="5"/>
  <c r="W66" i="5"/>
  <c r="S66" i="5" s="1"/>
  <c r="V66" i="5"/>
  <c r="R66" i="5"/>
  <c r="Q66" i="5"/>
  <c r="Q63" i="5" s="1"/>
  <c r="P66" i="5"/>
  <c r="DG64" i="5"/>
  <c r="DF64" i="5"/>
  <c r="DE64" i="5"/>
  <c r="DE60" i="5" s="1"/>
  <c r="DD64" i="5"/>
  <c r="CA64" i="5"/>
  <c r="BZ64" i="5"/>
  <c r="BY64" i="5"/>
  <c r="BY60" i="5" s="1"/>
  <c r="BX64" i="5"/>
  <c r="BG64" i="5"/>
  <c r="BF64" i="5"/>
  <c r="BE64" i="5"/>
  <c r="BE60" i="5" s="1"/>
  <c r="BD64" i="5"/>
  <c r="S64" i="5"/>
  <c r="R64" i="5"/>
  <c r="Q64" i="5"/>
  <c r="Q61" i="5" s="1"/>
  <c r="P64" i="5"/>
  <c r="DF63" i="5"/>
  <c r="DE63" i="5"/>
  <c r="DD63" i="5"/>
  <c r="BZ63" i="5"/>
  <c r="BY63" i="5"/>
  <c r="BX63" i="5"/>
  <c r="BF63" i="5"/>
  <c r="BE63" i="5"/>
  <c r="BD63" i="5"/>
  <c r="P63" i="5"/>
  <c r="DG62" i="5"/>
  <c r="DF62" i="5"/>
  <c r="DE62" i="5"/>
  <c r="DD62" i="5"/>
  <c r="CA62" i="5"/>
  <c r="BZ62" i="5"/>
  <c r="BY62" i="5"/>
  <c r="BX62" i="5"/>
  <c r="BG62" i="5"/>
  <c r="BF62" i="5"/>
  <c r="BE62" i="5"/>
  <c r="BD62" i="5"/>
  <c r="W62" i="5"/>
  <c r="V62" i="5"/>
  <c r="Q62" i="5"/>
  <c r="P62" i="5"/>
  <c r="DG61" i="5"/>
  <c r="DF61" i="5"/>
  <c r="DE61" i="5"/>
  <c r="DD61" i="5"/>
  <c r="CA61" i="5"/>
  <c r="BZ61" i="5"/>
  <c r="BY61" i="5"/>
  <c r="BX61" i="5"/>
  <c r="BG61" i="5"/>
  <c r="BF61" i="5"/>
  <c r="BE61" i="5"/>
  <c r="BD61" i="5"/>
  <c r="P61" i="5"/>
  <c r="DG60" i="5"/>
  <c r="DF60" i="5"/>
  <c r="DD60" i="5"/>
  <c r="CA60" i="5"/>
  <c r="BZ60" i="5"/>
  <c r="BX60" i="5"/>
  <c r="BG60" i="5"/>
  <c r="BF60" i="5"/>
  <c r="BD60" i="5"/>
  <c r="S60" i="5"/>
  <c r="P60" i="5"/>
  <c r="DG59" i="5"/>
  <c r="DF59" i="5"/>
  <c r="DD59" i="5"/>
  <c r="CA59" i="5"/>
  <c r="BZ59" i="5"/>
  <c r="BX59" i="5"/>
  <c r="BG59" i="5"/>
  <c r="BF59" i="5"/>
  <c r="BD59" i="5"/>
  <c r="DG58" i="5"/>
  <c r="DF58" i="5"/>
  <c r="DE58" i="5"/>
  <c r="DD58" i="5"/>
  <c r="CA58" i="5"/>
  <c r="BZ58" i="5"/>
  <c r="BY58" i="5"/>
  <c r="BX58" i="5"/>
  <c r="BG58" i="5"/>
  <c r="BF58" i="5"/>
  <c r="BE58" i="5"/>
  <c r="BD58" i="5"/>
  <c r="HQ56" i="5"/>
  <c r="HN56" i="5"/>
  <c r="F56" i="5"/>
  <c r="D56" i="5"/>
  <c r="CA57" i="5" s="1"/>
  <c r="B56" i="5"/>
  <c r="F48" i="5"/>
  <c r="R16" i="4"/>
  <c r="L16" i="4"/>
  <c r="K16" i="4"/>
  <c r="F16" i="4"/>
  <c r="CF16" i="3"/>
  <c r="CE16" i="3"/>
  <c r="CD16" i="3"/>
  <c r="CC16" i="3"/>
  <c r="U16" i="3"/>
  <c r="P16" i="3"/>
  <c r="L56" i="5" s="1"/>
  <c r="N16" i="3"/>
  <c r="J16" i="3"/>
  <c r="J16" i="4" s="1"/>
  <c r="I16" i="3"/>
  <c r="G56" i="5" s="1"/>
  <c r="H16" i="3"/>
  <c r="H16" i="4" s="1"/>
  <c r="G16" i="3"/>
  <c r="G16" i="4" s="1"/>
  <c r="M1" i="3"/>
  <c r="L1" i="3"/>
  <c r="K1" i="3"/>
  <c r="J1" i="3"/>
  <c r="I1" i="3"/>
  <c r="H1" i="3"/>
  <c r="G1" i="3"/>
  <c r="F1" i="3"/>
  <c r="H9" i="2"/>
  <c r="H8" i="2"/>
  <c r="E4" i="2"/>
  <c r="B5" i="1"/>
  <c r="S62" i="5" l="1"/>
  <c r="R60" i="5"/>
  <c r="HP56" i="5"/>
  <c r="M56" i="5"/>
  <c r="R62" i="5"/>
  <c r="Q57" i="5"/>
  <c r="W57" i="5"/>
  <c r="BY57" i="5"/>
  <c r="DF57" i="5"/>
  <c r="M63" i="8"/>
  <c r="BK123" i="8"/>
  <c r="BK126" i="8" s="1"/>
  <c r="BK118" i="8"/>
  <c r="BK121" i="8" s="1"/>
  <c r="CE118" i="8"/>
  <c r="CE121" i="8" s="1"/>
  <c r="CE123" i="8"/>
  <c r="CE126" i="8" s="1"/>
  <c r="CE99" i="8"/>
  <c r="DC123" i="8"/>
  <c r="DC126" i="8" s="1"/>
  <c r="DC118" i="8"/>
  <c r="DC121" i="8" s="1"/>
  <c r="DC113" i="8"/>
  <c r="DC116" i="8" s="1"/>
  <c r="DW123" i="8"/>
  <c r="DW126" i="8" s="1"/>
  <c r="DW118" i="8"/>
  <c r="DW121" i="8" s="1"/>
  <c r="EQ118" i="8"/>
  <c r="EQ121" i="8" s="1"/>
  <c r="EQ123" i="8"/>
  <c r="EQ126" i="8" s="1"/>
  <c r="EQ99" i="8"/>
  <c r="FO123" i="8"/>
  <c r="FO126" i="8" s="1"/>
  <c r="FO118" i="8"/>
  <c r="FO121" i="8" s="1"/>
  <c r="GI113" i="8"/>
  <c r="GI116" i="8" s="1"/>
  <c r="GI123" i="8"/>
  <c r="GI126" i="8" s="1"/>
  <c r="GI99" i="8"/>
  <c r="HC123" i="8"/>
  <c r="HC126" i="8" s="1"/>
  <c r="HC118" i="8"/>
  <c r="HC121" i="8" s="1"/>
  <c r="HC113" i="8"/>
  <c r="HC116" i="8" s="1"/>
  <c r="AQ99" i="8"/>
  <c r="BK99" i="8"/>
  <c r="DW99" i="8"/>
  <c r="BG101" i="8"/>
  <c r="BG100" i="8"/>
  <c r="DG106" i="8"/>
  <c r="DK103" i="8"/>
  <c r="DK102" i="8"/>
  <c r="EA103" i="8"/>
  <c r="EA102" i="8"/>
  <c r="EQ103" i="8"/>
  <c r="EQ102" i="8"/>
  <c r="FG103" i="8"/>
  <c r="FG102" i="8"/>
  <c r="FW103" i="8"/>
  <c r="FW102" i="8"/>
  <c r="GU103" i="8"/>
  <c r="GU102" i="8"/>
  <c r="HK103" i="8"/>
  <c r="HK102" i="8"/>
  <c r="FO113" i="8"/>
  <c r="FO116" i="8" s="1"/>
  <c r="CA120" i="8"/>
  <c r="CI107" i="8"/>
  <c r="CH151" i="8"/>
  <c r="CK151" i="8"/>
  <c r="CK150" i="8" s="1"/>
  <c r="DL190" i="8"/>
  <c r="DL203" i="8"/>
  <c r="DL202" i="8" s="1"/>
  <c r="DE202" i="8"/>
  <c r="V57" i="5"/>
  <c r="DE57" i="5"/>
  <c r="CU118" i="8"/>
  <c r="CU121" i="8" s="1"/>
  <c r="CU123" i="8"/>
  <c r="CU126" i="8" s="1"/>
  <c r="CU99" i="8"/>
  <c r="DS123" i="8"/>
  <c r="DS126" i="8" s="1"/>
  <c r="DS118" i="8"/>
  <c r="DS121" i="8" s="1"/>
  <c r="DS113" i="8"/>
  <c r="DS116" i="8" s="1"/>
  <c r="EM123" i="8"/>
  <c r="EM126" i="8" s="1"/>
  <c r="EM118" i="8"/>
  <c r="EM121" i="8" s="1"/>
  <c r="FG118" i="8"/>
  <c r="FG121" i="8" s="1"/>
  <c r="FG99" i="8"/>
  <c r="GY113" i="8"/>
  <c r="GY116" i="8" s="1"/>
  <c r="GY123" i="8"/>
  <c r="GY126" i="8" s="1"/>
  <c r="GY99" i="8"/>
  <c r="GY108" i="8" s="1"/>
  <c r="GY118" i="8"/>
  <c r="GY121" i="8" s="1"/>
  <c r="AI103" i="8"/>
  <c r="AI102" i="8"/>
  <c r="AY103" i="8"/>
  <c r="AY102" i="8"/>
  <c r="FG113" i="8"/>
  <c r="FG116" i="8" s="1"/>
  <c r="CA115" i="8"/>
  <c r="CM107" i="8"/>
  <c r="DG120" i="8"/>
  <c r="DO107" i="8"/>
  <c r="DE150" i="8"/>
  <c r="DL153" i="8"/>
  <c r="DL150" i="8" s="1"/>
  <c r="CK190" i="8"/>
  <c r="I16" i="4"/>
  <c r="R57" i="5"/>
  <c r="BE57" i="5"/>
  <c r="BZ57" i="5"/>
  <c r="DG57" i="5"/>
  <c r="BE59" i="5"/>
  <c r="BY59" i="5"/>
  <c r="DE59" i="5"/>
  <c r="Q60" i="5"/>
  <c r="L62" i="8"/>
  <c r="L69" i="8" s="1"/>
  <c r="P63" i="8"/>
  <c r="HG123" i="8"/>
  <c r="HG126" i="8" s="1"/>
  <c r="HG118" i="8"/>
  <c r="HG121" i="8" s="1"/>
  <c r="HG113" i="8"/>
  <c r="HG116" i="8" s="1"/>
  <c r="BO118" i="8"/>
  <c r="BO121" i="8" s="1"/>
  <c r="BO99" i="8"/>
  <c r="CM123" i="8"/>
  <c r="CM126" i="8" s="1"/>
  <c r="CM118" i="8"/>
  <c r="CM121" i="8" s="1"/>
  <c r="CM113" i="8"/>
  <c r="CM116" i="8" s="1"/>
  <c r="CM108" i="8" s="1"/>
  <c r="EA118" i="8"/>
  <c r="EA121" i="8" s="1"/>
  <c r="EA123" i="8"/>
  <c r="EA126" i="8" s="1"/>
  <c r="EA99" i="8"/>
  <c r="EY123" i="8"/>
  <c r="EY126" i="8" s="1"/>
  <c r="EY118" i="8"/>
  <c r="EY121" i="8" s="1"/>
  <c r="EY113" i="8"/>
  <c r="EY116" i="8" s="1"/>
  <c r="EY108" i="8" s="1"/>
  <c r="FS123" i="8"/>
  <c r="FS126" i="8" s="1"/>
  <c r="FS118" i="8"/>
  <c r="FS121" i="8" s="1"/>
  <c r="FS113" i="8"/>
  <c r="FS116" i="8" s="1"/>
  <c r="GM123" i="8"/>
  <c r="GM126" i="8" s="1"/>
  <c r="GM118" i="8"/>
  <c r="GM121" i="8" s="1"/>
  <c r="HK118" i="8"/>
  <c r="HK121" i="8" s="1"/>
  <c r="HK113" i="8"/>
  <c r="HK116" i="8" s="1"/>
  <c r="HK123" i="8"/>
  <c r="HK126" i="8" s="1"/>
  <c r="HK99" i="8"/>
  <c r="AA99" i="8"/>
  <c r="AU99" i="8"/>
  <c r="DC99" i="8"/>
  <c r="DC108" i="8" s="1"/>
  <c r="FO99" i="8"/>
  <c r="HC99" i="8"/>
  <c r="HC108" i="8" s="1"/>
  <c r="AI101" i="8"/>
  <c r="AI108" i="8" s="1"/>
  <c r="AM103" i="8"/>
  <c r="BS103" i="8"/>
  <c r="BG106" i="8"/>
  <c r="CA106" i="8"/>
  <c r="CE103" i="8"/>
  <c r="CE102" i="8"/>
  <c r="CU103" i="8"/>
  <c r="CU102" i="8"/>
  <c r="AA110" i="8"/>
  <c r="CA113" i="8"/>
  <c r="EM113" i="8"/>
  <c r="EM116" i="8" s="1"/>
  <c r="GM113" i="8"/>
  <c r="GM116" i="8" s="1"/>
  <c r="GM108" i="8" s="1"/>
  <c r="GI118" i="8"/>
  <c r="GI121" i="8" s="1"/>
  <c r="BO123" i="8"/>
  <c r="BO126" i="8" s="1"/>
  <c r="FG123" i="8"/>
  <c r="FG126" i="8" s="1"/>
  <c r="BG57" i="5"/>
  <c r="DS99" i="8"/>
  <c r="DS108" i="8" s="1"/>
  <c r="S103" i="8"/>
  <c r="S102" i="8"/>
  <c r="S57" i="5"/>
  <c r="BF57" i="5"/>
  <c r="AY118" i="8"/>
  <c r="AY121" i="8" s="1"/>
  <c r="AY123" i="8"/>
  <c r="AY126" i="8" s="1"/>
  <c r="AY99" i="8"/>
  <c r="BW123" i="8"/>
  <c r="BW126" i="8" s="1"/>
  <c r="BW118" i="8"/>
  <c r="BW121" i="8" s="1"/>
  <c r="BW113" i="8"/>
  <c r="BW116" i="8" s="1"/>
  <c r="CQ123" i="8"/>
  <c r="CQ126" i="8" s="1"/>
  <c r="CQ118" i="8"/>
  <c r="CQ121" i="8" s="1"/>
  <c r="CQ108" i="8" s="1"/>
  <c r="DK118" i="8"/>
  <c r="DK121" i="8" s="1"/>
  <c r="DK99" i="8"/>
  <c r="EI123" i="8"/>
  <c r="EI126" i="8" s="1"/>
  <c r="EI118" i="8"/>
  <c r="EI121" i="8" s="1"/>
  <c r="EI113" i="8"/>
  <c r="EI116" i="8" s="1"/>
  <c r="FC123" i="8"/>
  <c r="FC126" i="8" s="1"/>
  <c r="FC118" i="8"/>
  <c r="FC121" i="8" s="1"/>
  <c r="FC113" i="8"/>
  <c r="FC116" i="8" s="1"/>
  <c r="FC108" i="8" s="1"/>
  <c r="FW118" i="8"/>
  <c r="FW121" i="8" s="1"/>
  <c r="FW113" i="8"/>
  <c r="FW116" i="8" s="1"/>
  <c r="FW99" i="8"/>
  <c r="GU118" i="8"/>
  <c r="GU121" i="8" s="1"/>
  <c r="GU113" i="8"/>
  <c r="GU116" i="8" s="1"/>
  <c r="GU123" i="8"/>
  <c r="GU126" i="8" s="1"/>
  <c r="GU99" i="8"/>
  <c r="BG98" i="8"/>
  <c r="EM99" i="8"/>
  <c r="FS99" i="8"/>
  <c r="FS108" i="8" s="1"/>
  <c r="HG99" i="8"/>
  <c r="BO103" i="8"/>
  <c r="BO102" i="8"/>
  <c r="BG107" i="8"/>
  <c r="M96" i="8" s="1"/>
  <c r="CE107" i="8"/>
  <c r="CA107" i="8" s="1"/>
  <c r="DK107" i="8"/>
  <c r="DG107" i="8" s="1"/>
  <c r="CE113" i="8"/>
  <c r="CE116" i="8" s="1"/>
  <c r="DK113" i="8"/>
  <c r="DK116" i="8" s="1"/>
  <c r="EQ113" i="8"/>
  <c r="EQ116" i="8" s="1"/>
  <c r="FW123" i="8"/>
  <c r="FW126" i="8" s="1"/>
  <c r="CH195" i="8"/>
  <c r="CK195" i="8"/>
  <c r="CK194" i="8" s="1"/>
  <c r="M60" i="8"/>
  <c r="M74" i="8"/>
  <c r="M77" i="8" s="1"/>
  <c r="W97" i="8"/>
  <c r="AM97" i="8"/>
  <c r="BC97" i="8"/>
  <c r="BS97" i="8"/>
  <c r="CI97" i="8"/>
  <c r="CY97" i="8"/>
  <c r="DO97" i="8"/>
  <c r="EE97" i="8"/>
  <c r="EU97" i="8"/>
  <c r="FK97" i="8"/>
  <c r="GA97" i="8"/>
  <c r="GA131" i="8" s="1"/>
  <c r="GA128" i="8" s="1"/>
  <c r="GQ97" i="8"/>
  <c r="BK103" i="8"/>
  <c r="DM146" i="8"/>
  <c r="DL146" i="8"/>
  <c r="DE194" i="8"/>
  <c r="DL197" i="8"/>
  <c r="DL194" i="8" s="1"/>
  <c r="CK198" i="8"/>
  <c r="CH150" i="8"/>
  <c r="CD150" i="8"/>
  <c r="DJ150" i="8"/>
  <c r="CG150" i="8"/>
  <c r="CC150" i="8"/>
  <c r="CF150" i="8"/>
  <c r="CH179" i="8"/>
  <c r="CK179" i="8"/>
  <c r="CH192" i="8"/>
  <c r="CK192" i="8"/>
  <c r="CH194" i="8"/>
  <c r="CD194" i="8"/>
  <c r="DJ194" i="8"/>
  <c r="DK194" i="8" s="1"/>
  <c r="DM194" i="8" s="1"/>
  <c r="DK198" i="8" s="1"/>
  <c r="DM198" i="8" s="1"/>
  <c r="DK202" i="8" s="1"/>
  <c r="DM202" i="8" s="1"/>
  <c r="CG194" i="8"/>
  <c r="CC194" i="8"/>
  <c r="CF194" i="8"/>
  <c r="CH204" i="8"/>
  <c r="CH205" i="8"/>
  <c r="CK205" i="8"/>
  <c r="CK202" i="8" s="1"/>
  <c r="CW214" i="8"/>
  <c r="CV214" i="8" s="1"/>
  <c r="CC190" i="8"/>
  <c r="CG190" i="8"/>
  <c r="DJ190" i="8"/>
  <c r="DK190" i="8" s="1"/>
  <c r="DM190" i="8" s="1"/>
  <c r="CH203" i="8"/>
  <c r="CD190" i="8"/>
  <c r="EE123" i="8" l="1"/>
  <c r="EE126" i="8" s="1"/>
  <c r="EE99" i="8"/>
  <c r="EE118" i="8"/>
  <c r="EE121" i="8" s="1"/>
  <c r="EE113" i="8"/>
  <c r="EE116" i="8" s="1"/>
  <c r="DG116" i="8" s="1"/>
  <c r="BS123" i="8"/>
  <c r="BS126" i="8" s="1"/>
  <c r="BS99" i="8"/>
  <c r="BS113" i="8"/>
  <c r="BS116" i="8" s="1"/>
  <c r="BG116" i="8" s="1"/>
  <c r="BS118" i="8"/>
  <c r="BS121" i="8" s="1"/>
  <c r="BG121" i="8" s="1"/>
  <c r="DO123" i="8"/>
  <c r="DO126" i="8" s="1"/>
  <c r="DO99" i="8"/>
  <c r="DO113" i="8"/>
  <c r="DO116" i="8" s="1"/>
  <c r="DO118" i="8"/>
  <c r="DO121" i="8" s="1"/>
  <c r="DG121" i="8" s="1"/>
  <c r="BC123" i="8"/>
  <c r="BC126" i="8" s="1"/>
  <c r="BC118" i="8"/>
  <c r="BC121" i="8" s="1"/>
  <c r="BC113" i="8"/>
  <c r="BC116" i="8" s="1"/>
  <c r="BC99" i="8"/>
  <c r="BC108" i="8" s="1"/>
  <c r="M69" i="8"/>
  <c r="HG108" i="8"/>
  <c r="GU108" i="8"/>
  <c r="FW108" i="8"/>
  <c r="AY108" i="8"/>
  <c r="CA103" i="8"/>
  <c r="CA102" i="8"/>
  <c r="BO108" i="8"/>
  <c r="EQ108" i="8"/>
  <c r="CE108" i="8"/>
  <c r="BG126" i="8"/>
  <c r="W70" i="5"/>
  <c r="W61" i="5"/>
  <c r="W68" i="5" s="1"/>
  <c r="W59" i="5"/>
  <c r="GQ123" i="8"/>
  <c r="GQ126" i="8" s="1"/>
  <c r="GQ118" i="8"/>
  <c r="GQ121" i="8" s="1"/>
  <c r="GQ113" i="8"/>
  <c r="GQ116" i="8" s="1"/>
  <c r="GQ99" i="8"/>
  <c r="DK150" i="8"/>
  <c r="DM150" i="8" s="1"/>
  <c r="FK113" i="8"/>
  <c r="FK116" i="8" s="1"/>
  <c r="FK123" i="8"/>
  <c r="FK126" i="8" s="1"/>
  <c r="FK99" i="8"/>
  <c r="FK118" i="8"/>
  <c r="FK121" i="8" s="1"/>
  <c r="AM101" i="8"/>
  <c r="AM108" i="8" s="1"/>
  <c r="AM99" i="8"/>
  <c r="BW108" i="8"/>
  <c r="BG102" i="8"/>
  <c r="BG103" i="8"/>
  <c r="GI108" i="8"/>
  <c r="CY123" i="8"/>
  <c r="CY126" i="8" s="1"/>
  <c r="CY118" i="8"/>
  <c r="CY121" i="8" s="1"/>
  <c r="CA121" i="8" s="1"/>
  <c r="CY99" i="8"/>
  <c r="CY113" i="8"/>
  <c r="CY116" i="8" s="1"/>
  <c r="DK108" i="8"/>
  <c r="CU108" i="8"/>
  <c r="V59" i="5"/>
  <c r="V70" i="5"/>
  <c r="V61" i="5"/>
  <c r="V68" i="5" s="1"/>
  <c r="DW108" i="8"/>
  <c r="EU113" i="8"/>
  <c r="EU116" i="8" s="1"/>
  <c r="EU123" i="8"/>
  <c r="EU126" i="8" s="1"/>
  <c r="EU118" i="8"/>
  <c r="EU121" i="8" s="1"/>
  <c r="EU99" i="8"/>
  <c r="CI123" i="8"/>
  <c r="CI126" i="8" s="1"/>
  <c r="CA126" i="8" s="1"/>
  <c r="CI99" i="8"/>
  <c r="CI108" i="8" s="1"/>
  <c r="CI118" i="8"/>
  <c r="CI121" i="8" s="1"/>
  <c r="CI113" i="8"/>
  <c r="CI116" i="8" s="1"/>
  <c r="W110" i="8"/>
  <c r="W101" i="8"/>
  <c r="W108" i="8" s="1"/>
  <c r="S108" i="8" s="1"/>
  <c r="W99" i="8"/>
  <c r="CA116" i="8"/>
  <c r="EM108" i="8"/>
  <c r="EI108" i="8"/>
  <c r="FO108" i="8"/>
  <c r="HK108" i="8"/>
  <c r="EA108" i="8"/>
  <c r="FG108" i="8"/>
  <c r="DG103" i="8"/>
  <c r="DG102" i="8"/>
  <c r="BK108" i="8"/>
  <c r="EU108" i="8" l="1"/>
  <c r="FK108" i="8"/>
  <c r="GQ108" i="8"/>
  <c r="DO108" i="8"/>
  <c r="DG108" i="8" s="1"/>
  <c r="BS108" i="8"/>
  <c r="BG108" i="8" s="1"/>
  <c r="EE108" i="8"/>
  <c r="R68" i="5"/>
  <c r="V63" i="5"/>
  <c r="CY108" i="8"/>
  <c r="CA108" i="8" s="1"/>
  <c r="S68" i="5"/>
  <c r="W63" i="5"/>
  <c r="DG126" i="8"/>
  <c r="R63" i="5" l="1"/>
  <c r="R61" i="5"/>
  <c r="S61" i="5"/>
  <c r="S63" i="5"/>
</calcChain>
</file>

<file path=xl/sharedStrings.xml><?xml version="1.0" encoding="utf-8"?>
<sst xmlns="http://schemas.openxmlformats.org/spreadsheetml/2006/main" count="7415" uniqueCount="2395">
  <si>
    <t xml:space="preserve"> (требуется обновление)</t>
  </si>
  <si>
    <t>Код отчёта: WARM.TOPL.Q2.2024.EIAS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</si>
  <si>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</si>
  <si>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</si>
  <si>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</si>
  <si>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</si>
  <si>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</si>
  <si>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</si>
  <si>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</si>
  <si>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</si>
  <si>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</si>
  <si>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</si>
  <si>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</si>
  <si>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</si>
  <si>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</si>
  <si>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</si>
  <si>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</si>
  <si>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</si>
  <si>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</si>
  <si>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</si>
  <si>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</si>
  <si>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</si>
  <si>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</si>
  <si>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</si>
  <si>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</si>
  <si>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</si>
  <si>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</si>
  <si>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</si>
  <si>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</si>
  <si>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</si>
  <si>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</si>
  <si>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</si>
  <si>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7884933923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</si>
  <si>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</si>
  <si>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</si>
  <si>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</si>
  <si>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</si>
  <si>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</si>
  <si>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</si>
  <si>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</si>
  <si>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</si>
  <si>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</si>
  <si>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</si>
  <si>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20.08.2024, 18:03:30</t>
  </si>
  <si>
    <t>Дата последнего обновления реестра МР/МО/ОКТМО: 20.08.2024, 18:03:29</t>
  </si>
  <si>
    <t>Дата последнего обновления списка объектов регулируемой инфраструктуры: 20.08.2024, 18:03:44</t>
  </si>
  <si>
    <t>Дата загрузки в отчёт данных мониторинга "Информация о фактически сложившихся ценах и объёмах потребления топлива": 20.08.2024, 18:03:44</t>
  </si>
  <si>
    <t>Дата последнего обновления данных мониторинга принятых тарифных решений: 20.08.2024, 18:03:44</t>
  </si>
  <si>
    <t>NUMBER</t>
  </si>
  <si>
    <t>INN</t>
  </si>
  <si>
    <t>KPP</t>
  </si>
  <si>
    <t>ORG</t>
  </si>
  <si>
    <t>OPF</t>
  </si>
  <si>
    <t>FIL</t>
  </si>
  <si>
    <t>VDET</t>
  </si>
  <si>
    <t>NDS</t>
  </si>
  <si>
    <t>Перечень муниципальных образований, на территории которых организация оказывает услуги теплоснабжения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</si>
  <si>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</si>
  <si>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</si>
  <si>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</si>
  <si>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</si>
  <si>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Плательщик НДС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</si>
  <si>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</si>
  <si>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</si>
  <si>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</si>
  <si>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</si>
  <si>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</si>
  <si>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</si>
  <si>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</si>
  <si>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</si>
  <si>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</si>
  <si>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</si>
  <si>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</si>
  <si>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</si>
  <si>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</si>
  <si>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да</t>
  </si>
  <si>
    <t>город Нижний Новгород</t>
  </si>
  <si>
    <t>22701000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</si>
  <si>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</si>
  <si>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</si>
  <si>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</si>
  <si>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</si>
  <si>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</si>
  <si>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</si>
  <si>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</si>
  <si>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</si>
  <si>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</si>
  <si>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</si>
  <si>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</si>
  <si>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</si>
  <si>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</si>
  <si>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</si>
  <si>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</si>
  <si>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</si>
  <si>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</si>
  <si>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</si>
  <si>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</si>
  <si>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</si>
  <si>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</si>
  <si>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</si>
  <si>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Удалить</t>
  </si>
  <si>
    <t>котельная с сетями</t>
  </si>
  <si>
    <t>ТИ с сетями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</si>
  <si>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</si>
  <si>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</si>
  <si>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</si>
  <si>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</si>
  <si>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</si>
  <si>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</si>
  <si>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</si>
  <si>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</si>
  <si>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</si>
  <si>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</si>
  <si>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</si>
  <si>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</si>
  <si>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</si>
  <si>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</si>
  <si>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</si>
  <si>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</si>
  <si>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</si>
  <si>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</si>
  <si>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</si>
  <si>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</si>
  <si>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</si>
  <si>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</si>
  <si>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</si>
  <si>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</si>
  <si>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</si>
  <si>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</si>
  <si>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</si>
  <si>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</si>
  <si>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</si>
  <si>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</si>
  <si>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</si>
  <si>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</si>
  <si>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</si>
  <si>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</si>
  <si>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</si>
  <si>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</si>
  <si>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</si>
  <si>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</si>
  <si>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</si>
  <si>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</si>
  <si>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</si>
  <si>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</si>
  <si>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</si>
  <si>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</si>
  <si>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</si>
  <si>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</si>
  <si>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</si>
  <si>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</si>
  <si>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</si>
  <si>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</si>
  <si>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</si>
  <si>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</si>
  <si>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</si>
  <si>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</si>
  <si>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</si>
  <si>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</si>
  <si>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</si>
  <si>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</si>
  <si>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</si>
  <si>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</si>
  <si>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</si>
  <si>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</si>
  <si>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</si>
  <si>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</si>
  <si>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</si>
  <si>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</si>
  <si>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</si>
  <si>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</si>
  <si>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</si>
  <si>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</si>
  <si>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</si>
  <si>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</si>
  <si>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</si>
  <si>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</si>
  <si>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</si>
  <si>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</si>
  <si>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</si>
  <si>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</si>
  <si>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</si>
  <si>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</si>
  <si>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</si>
  <si>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</si>
  <si>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</si>
  <si>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</si>
  <si>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Всего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</si>
  <si>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</si>
  <si>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</si>
  <si>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</si>
  <si>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</si>
  <si>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</si>
  <si>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</si>
  <si>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</si>
  <si>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</si>
  <si>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</si>
  <si>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</si>
  <si>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</si>
  <si>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</si>
  <si>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</si>
  <si>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</si>
  <si>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</si>
  <si>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</si>
  <si>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</si>
  <si>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</si>
  <si>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</si>
  <si>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</si>
  <si>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</si>
  <si>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</si>
  <si>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</si>
  <si>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</si>
  <si>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</si>
  <si>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</si>
  <si>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</si>
  <si>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</si>
  <si>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</si>
  <si>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</si>
  <si>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</si>
  <si>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</si>
  <si>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</si>
  <si>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</si>
  <si>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</si>
  <si>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</si>
  <si>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</si>
  <si>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</si>
  <si>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</si>
  <si>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</si>
  <si>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</si>
  <si>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</si>
  <si>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</si>
  <si>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</si>
  <si>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</si>
  <si>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</si>
  <si>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</si>
  <si>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</si>
  <si>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</si>
  <si>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</si>
  <si>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</si>
  <si>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</si>
  <si>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</si>
  <si>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</si>
  <si>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</si>
  <si>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</si>
  <si>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</si>
  <si>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</si>
  <si>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</si>
  <si>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</si>
  <si>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</si>
  <si>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</si>
  <si>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</si>
  <si>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</si>
  <si>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</si>
  <si>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</si>
  <si>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</si>
  <si>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</si>
  <si>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</si>
  <si>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</si>
  <si>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</si>
  <si>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</si>
  <si>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</si>
  <si>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</si>
  <si>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</si>
  <si>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</si>
  <si>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</si>
  <si>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</si>
  <si>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</si>
  <si>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</si>
  <si>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</si>
  <si>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</si>
  <si>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</si>
  <si>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</si>
  <si>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</si>
  <si>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</si>
  <si>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</si>
  <si>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</si>
  <si>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</si>
  <si>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</si>
  <si>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</si>
  <si>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</si>
  <si>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</si>
  <si>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</si>
  <si>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</si>
  <si>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</si>
  <si>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</si>
  <si>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</si>
  <si>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</si>
  <si>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</si>
  <si>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</si>
  <si>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</si>
  <si>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</si>
  <si>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</si>
  <si>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</si>
  <si>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</si>
  <si>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</si>
  <si>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</si>
  <si>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</si>
  <si>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</si>
  <si>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</si>
  <si>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</si>
  <si>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</si>
  <si>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</si>
  <si>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</si>
  <si>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</si>
  <si>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</si>
  <si>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</si>
  <si>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</si>
  <si>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</si>
  <si>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</si>
  <si>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</si>
  <si>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</si>
  <si>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</si>
  <si>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</si>
  <si>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</si>
  <si>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</si>
  <si>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</si>
  <si>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</si>
  <si>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</si>
  <si>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</si>
  <si>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</si>
  <si>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</si>
  <si>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</si>
  <si>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</si>
  <si>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</si>
  <si>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</si>
  <si>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</si>
  <si>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</si>
  <si>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</si>
  <si>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</si>
  <si>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</si>
  <si>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</si>
  <si>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</si>
  <si>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</si>
  <si>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</si>
  <si>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</si>
  <si>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</si>
  <si>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</si>
  <si>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</si>
  <si>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</si>
  <si>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</si>
  <si>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На прочие виды деятельности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</si>
  <si>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</si>
  <si>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</si>
  <si>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</si>
  <si>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</si>
  <si>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</si>
  <si>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</si>
  <si>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</si>
  <si>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</si>
  <si>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</si>
  <si>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</si>
  <si>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</si>
  <si>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</si>
  <si>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</si>
  <si>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</si>
  <si>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</si>
  <si>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</si>
  <si>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</si>
  <si>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</si>
  <si>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</si>
  <si>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</si>
  <si>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</si>
  <si>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</si>
  <si>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</si>
  <si>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</si>
  <si>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</si>
  <si>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</si>
  <si>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</si>
  <si>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</si>
  <si>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</si>
  <si>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</si>
  <si>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</si>
  <si>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</si>
  <si>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</si>
  <si>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</si>
  <si>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PDFJuYTiYUofvZxRsBhXdNxdMMihmUcizzynJzzkYrdSffFTBffPXnncQoqgswRY192i168i140i254, 212i42i44i25474625A807F2EA723E08491F0B372D14820dAUGd2406t03t29t851635000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</si>
  <si>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</si>
  <si>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</si>
  <si>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</si>
  <si>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</si>
  <si>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</si>
  <si>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</si>
  <si>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</si>
  <si>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</si>
  <si>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</si>
  <si>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</si>
  <si>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</si>
  <si>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</si>
  <si>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</si>
  <si>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I полугодия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</si>
  <si>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</si>
  <si>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</si>
  <si>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</si>
  <si>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</si>
  <si>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</si>
  <si>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</si>
  <si>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</si>
  <si>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</si>
  <si>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</si>
  <si>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</si>
  <si>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</si>
  <si>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</si>
  <si>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</si>
  <si>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</si>
  <si>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</si>
  <si>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</si>
  <si>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</si>
  <si>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</si>
  <si>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</si>
  <si>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</si>
  <si>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</si>
  <si>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</si>
  <si>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</si>
  <si>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</si>
  <si>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</si>
  <si>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</si>
  <si>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</si>
  <si>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</si>
  <si>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</si>
  <si>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</si>
  <si>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</si>
  <si>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</si>
  <si>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</si>
  <si>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</si>
  <si>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</si>
  <si>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</si>
  <si>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</si>
  <si>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</si>
  <si>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</si>
  <si>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</si>
  <si>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</si>
  <si>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</si>
  <si>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</si>
  <si>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</si>
  <si>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</si>
  <si>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</si>
  <si>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</si>
  <si>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</si>
  <si>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</si>
  <si>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</si>
  <si>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</si>
  <si>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</si>
  <si>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</si>
  <si>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</si>
  <si>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</si>
  <si>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</si>
  <si>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</si>
  <si>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</si>
  <si>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</si>
  <si>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</si>
  <si>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</si>
  <si>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</si>
  <si>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</si>
  <si>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</si>
  <si>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</si>
  <si>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</si>
  <si>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</si>
  <si>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</si>
  <si>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</si>
  <si>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</si>
  <si>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</si>
  <si>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</si>
  <si>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</si>
  <si>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</si>
  <si>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</si>
  <si>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</si>
  <si>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</si>
  <si>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</si>
  <si>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</si>
  <si>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</si>
  <si>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коксовый</t>
  </si>
  <si>
    <t>Краснодарский край</t>
  </si>
  <si>
    <t>RU23</t>
  </si>
  <si>
    <t>коксовый жирный</t>
  </si>
  <si>
    <t>Красноярский край</t>
  </si>
  <si>
    <t>RU24</t>
  </si>
  <si>
    <t>коксовый отощённый</t>
  </si>
  <si>
    <t>Курганская область</t>
  </si>
  <si>
    <t>RU45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</si>
  <si>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</si>
  <si>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</si>
  <si>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</si>
  <si>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</si>
  <si>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</si>
  <si>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</si>
  <si>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</si>
  <si>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</si>
  <si>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</si>
  <si>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</si>
  <si>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</si>
  <si>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</si>
  <si>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</si>
  <si>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</si>
  <si>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</si>
  <si>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</si>
  <si>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</si>
  <si>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</si>
  <si>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</si>
  <si>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</si>
  <si>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</si>
  <si>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</si>
  <si>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</si>
  <si>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</si>
  <si>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</si>
  <si>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</si>
  <si>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</si>
  <si>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</si>
  <si>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</si>
  <si>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</si>
  <si>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</si>
  <si>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</si>
  <si>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</si>
  <si>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</si>
  <si>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</si>
  <si>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</si>
  <si>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</si>
  <si>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</si>
  <si>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</si>
  <si>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</si>
  <si>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</si>
  <si>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</si>
  <si>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</si>
  <si>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</si>
  <si>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</si>
  <si>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</si>
  <si>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</si>
  <si>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</si>
  <si>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</si>
  <si>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</si>
  <si>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</si>
  <si>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</si>
  <si>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</si>
  <si>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</si>
  <si>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</si>
  <si>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</si>
  <si>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</si>
  <si>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</si>
  <si>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</si>
  <si>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</si>
  <si>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</si>
  <si>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</si>
  <si>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</si>
  <si>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</si>
  <si>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</si>
  <si>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</si>
  <si>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</si>
  <si>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</si>
  <si>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</si>
  <si>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</si>
  <si>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</si>
  <si>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</si>
  <si>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</si>
  <si>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</si>
  <si>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</si>
  <si>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</si>
  <si>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</si>
  <si>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</si>
  <si>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</si>
  <si>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</si>
  <si>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</si>
  <si>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</si>
  <si>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</si>
  <si>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</si>
  <si>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</si>
  <si>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</si>
  <si>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</si>
  <si>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</si>
  <si>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</si>
  <si>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</si>
  <si>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</si>
  <si>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</si>
  <si>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</si>
  <si>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</si>
  <si>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</si>
  <si>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</si>
  <si>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</si>
  <si>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</si>
  <si>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</si>
  <si>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</si>
  <si>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</si>
  <si>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</si>
  <si>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</si>
  <si>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</si>
  <si>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</si>
  <si>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</si>
  <si>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</si>
  <si>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</si>
  <si>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</si>
  <si>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</si>
  <si>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</si>
  <si>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</si>
  <si>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</si>
  <si>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</si>
  <si>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</si>
  <si>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</si>
  <si>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</si>
  <si>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</si>
  <si>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</si>
  <si>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</si>
  <si>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</si>
  <si>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</si>
  <si>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</si>
  <si>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</si>
  <si>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</si>
  <si>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</si>
  <si>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</si>
  <si>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</si>
  <si>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</si>
  <si>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</si>
  <si>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</si>
  <si>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</si>
  <si>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</si>
  <si>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</si>
  <si>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</si>
  <si>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</si>
  <si>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</si>
  <si>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</si>
  <si>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</si>
  <si>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</si>
  <si>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</si>
  <si>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</si>
  <si>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</si>
  <si>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</si>
  <si>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</si>
  <si>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</si>
  <si>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</si>
  <si>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</si>
  <si>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</si>
  <si>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</si>
  <si>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</si>
  <si>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</si>
  <si>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II квартал (01.04 - 30.06)</t>
  </si>
  <si>
    <t>апрель</t>
  </si>
  <si>
    <t>май</t>
  </si>
  <si>
    <t>июнь</t>
  </si>
  <si>
    <t>FUEL_SUPPLY_FUEL_NOT_USED_RANGE_QRTR_I</t>
  </si>
  <si>
    <t>FUEL_SUPPLY_FUEL_NOT_USED_RANGE_MNTH_I</t>
  </si>
  <si>
    <t>MONTH I</t>
  </si>
  <si>
    <t>FUEL_SUPPLY_FUEL_NOT_USED_RANGE_QRTR_II</t>
  </si>
  <si>
    <t>FUEL_SUPPLY_FUEL_NOT_USED_RANGE_MNTH_II</t>
  </si>
  <si>
    <t>MONTH II</t>
  </si>
  <si>
    <t>FUEL_SUPPLY_FUEL_NOT_USED_RANGE_QRTR_III</t>
  </si>
  <si>
    <t>III квартал (01.07 - 30.09)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</si>
  <si>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</si>
  <si>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</si>
  <si>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</si>
  <si>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</si>
  <si>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</si>
  <si>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</si>
  <si>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</si>
  <si>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</si>
  <si>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</si>
  <si>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</si>
  <si>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</si>
  <si>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</si>
  <si>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</si>
  <si>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</si>
  <si>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</si>
  <si>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</si>
  <si>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</si>
  <si>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</si>
  <si>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</si>
  <si>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</si>
  <si>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</si>
  <si>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</si>
  <si>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июль</t>
  </si>
  <si>
    <t>август</t>
  </si>
  <si>
    <t>сентябрь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</si>
  <si>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</si>
  <si>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</si>
  <si>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</si>
  <si>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</si>
  <si>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</si>
  <si>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</si>
  <si>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</si>
  <si>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</si>
  <si>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</si>
  <si>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</si>
  <si>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</si>
  <si>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</si>
  <si>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</si>
  <si>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</si>
  <si>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</si>
  <si>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ALLOW_FUEL_FROM_PREV_YEAR_ORG_LIST</t>
  </si>
  <si>
    <t>2596::5034065171::503401001</t>
  </si>
  <si>
    <t>2657::5503272070::550301001</t>
  </si>
  <si>
    <t>COA_SUPPLY_MAX_PRICE</t>
  </si>
  <si>
    <t>60000</t>
  </si>
  <si>
    <t>COA_VOLUME_VALIDATION</t>
  </si>
  <si>
    <t>ERROR</t>
  </si>
  <si>
    <t>DSL_SUPPLY_MAX_PRICE</t>
  </si>
  <si>
    <t>120000</t>
  </si>
  <si>
    <t>DSL_VOLUME_VALIDATION</t>
  </si>
  <si>
    <t>EXCLUDE_ORG_ILLEGALY</t>
  </si>
  <si>
    <t>2823001130::282301001</t>
  </si>
  <si>
    <t>6500011869::650001001</t>
  </si>
  <si>
    <t>7708737490::381645003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</si>
  <si>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</si>
  <si>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</si>
  <si>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</si>
  <si>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</si>
  <si>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</si>
  <si>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</si>
  <si>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</si>
  <si>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</si>
  <si>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</si>
  <si>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</si>
  <si>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</si>
  <si>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</si>
  <si>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</si>
  <si>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</si>
  <si>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1902024682::190201001</t>
  </si>
  <si>
    <t>2129027450::213001001</t>
  </si>
  <si>
    <t>2203000225::220301001</t>
  </si>
  <si>
    <t>2224152758::222243001</t>
  </si>
  <si>
    <t>2262003901::226201001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</si>
  <si>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</si>
  <si>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</si>
  <si>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</si>
  <si>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</si>
  <si>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</si>
  <si>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</si>
  <si>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</si>
  <si>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2443005570::997550001</t>
  </si>
  <si>
    <t>2460225783::246001001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</si>
  <si>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</si>
  <si>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</si>
  <si>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</si>
  <si>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</si>
  <si>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</si>
  <si>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</si>
  <si>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</si>
  <si>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</si>
  <si>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</si>
  <si>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</si>
  <si>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</si>
  <si>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</si>
  <si>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</si>
  <si>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</si>
  <si>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</si>
  <si>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</si>
  <si>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</si>
  <si>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</si>
  <si>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</si>
  <si>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</si>
  <si>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4202050643::420201001</t>
  </si>
  <si>
    <t>4250003450::420501001</t>
  </si>
  <si>
    <t>4250003450::425000345</t>
  </si>
  <si>
    <t>4314000305::431401001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</si>
  <si>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</si>
  <si>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</si>
  <si>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</si>
  <si>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</si>
  <si>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</si>
  <si>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</si>
  <si>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</si>
  <si>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</si>
  <si>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5104002234::997550001</t>
  </si>
  <si>
    <t>5190907139::519001001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</si>
  <si>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</si>
  <si>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</si>
  <si>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</si>
  <si>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</si>
  <si>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</si>
  <si>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</si>
  <si>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</si>
  <si>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</si>
  <si>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</si>
  <si>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</si>
  <si>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</si>
  <si>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</si>
  <si>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</si>
  <si>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</si>
  <si>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</si>
  <si>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</si>
  <si>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</si>
  <si>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</si>
  <si>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</si>
  <si>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</si>
  <si>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</si>
  <si>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</si>
  <si>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</si>
  <si>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</si>
  <si>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</si>
  <si>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7609002208::760901001</t>
  </si>
  <si>
    <t>7706757331::702443001</t>
  </si>
  <si>
    <t>7708503727::272445002</t>
  </si>
  <si>
    <t>7708503727::272445024</t>
  </si>
  <si>
    <t>7708503727::540745040</t>
  </si>
  <si>
    <t>7708670340::242802001</t>
  </si>
  <si>
    <t>7728095113::772801001</t>
  </si>
  <si>
    <t>7729314745::519043001</t>
  </si>
  <si>
    <t>7729314745::760445004</t>
  </si>
  <si>
    <t>7729314745::770101001</t>
  </si>
  <si>
    <t>7840346335::290502001</t>
  </si>
  <si>
    <t>8203010961::820301001</t>
  </si>
  <si>
    <t>8602067092::245902002</t>
  </si>
  <si>
    <t>8604035473::997250001</t>
  </si>
  <si>
    <t>8703000993::870301001</t>
  </si>
  <si>
    <t>8706006440::870601001</t>
  </si>
  <si>
    <t>8707001780::870701001</t>
  </si>
  <si>
    <t>EXPORT_PRICE_DIESEL_5_APR</t>
  </si>
  <si>
    <t>88640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</si>
  <si>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</si>
  <si>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</si>
  <si>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</si>
  <si>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</si>
  <si>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</si>
  <si>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</si>
  <si>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</si>
  <si>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</si>
  <si>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</si>
  <si>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</si>
  <si>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</si>
  <si>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</si>
  <si>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</si>
  <si>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</si>
  <si>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</si>
  <si>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</si>
  <si>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</si>
  <si>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</si>
  <si>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</si>
  <si>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</si>
  <si>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</si>
  <si>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</si>
  <si>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</si>
  <si>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</si>
  <si>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</si>
  <si>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</si>
  <si>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</si>
  <si>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</si>
  <si>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</si>
  <si>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</si>
  <si>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</si>
  <si>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</si>
  <si>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</si>
  <si>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</si>
  <si>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8000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</si>
  <si>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</si>
  <si>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</si>
  <si>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</si>
  <si>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</si>
  <si>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</si>
  <si>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</si>
  <si>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</si>
  <si>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</si>
  <si>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</si>
  <si>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700</t>
  </si>
  <si>
    <t>HEAT_MAX_PRICE_NO_TR_GCK</t>
  </si>
  <si>
    <t>2500</t>
  </si>
  <si>
    <t>HEAT_MAX_PRICE_NO_TR_GCN</t>
  </si>
  <si>
    <t>55000</t>
  </si>
  <si>
    <t>HEAT_MAX_PRICE_NO_TR_GOA</t>
  </si>
  <si>
    <t>10000</t>
  </si>
  <si>
    <t>HEAT_MAX_PRICE_NO_TR_LNG</t>
  </si>
  <si>
    <t>70000</t>
  </si>
  <si>
    <t>HEAT_MAX_PRICE_NO_TR_MSTF12</t>
  </si>
  <si>
    <t>HEAT_MAX_PRICE_NO_TR_MSTF5</t>
  </si>
  <si>
    <t>HEAT_MAX_PRICE_NO_TR_MSTM100</t>
  </si>
  <si>
    <t>HEAT_MAX_PRICE_NO_TR_MSTM200</t>
  </si>
  <si>
    <t>HEAT_MAX_PRICE_NO_TR_MSTM40</t>
  </si>
  <si>
    <t>HEAT_MAX_PRICE_NO_TR_MSTT</t>
  </si>
  <si>
    <t>HEAT_MAX_PRICE_NO_TR_NGC</t>
  </si>
  <si>
    <t>HEAT_MAX_PRICE_NO_TR_NGL</t>
  </si>
  <si>
    <t>12000</t>
  </si>
  <si>
    <t>HEAT_MAX_PRICE_NO_TR_NGU</t>
  </si>
  <si>
    <t>15000</t>
  </si>
  <si>
    <t>HEAT_MAX_PRICE_NO_TR_OIL</t>
  </si>
  <si>
    <t>HEAT_MAX_PRICE_NO_TR_PEA</t>
  </si>
  <si>
    <t>HEAT_MAX_PRICE_NO_TR_PLT</t>
  </si>
  <si>
    <t>20000</t>
  </si>
  <si>
    <t>HEAT_MAX_PRICE_NO_TR_PWR</t>
  </si>
  <si>
    <t>1000</t>
  </si>
  <si>
    <t>HEAT_MAX_PRICE_NO_TR_SAW</t>
  </si>
  <si>
    <t>13000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</si>
  <si>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</si>
  <si>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</si>
  <si>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</si>
  <si>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</si>
  <si>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</si>
  <si>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</si>
  <si>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</si>
  <si>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</si>
  <si>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</si>
  <si>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</si>
  <si>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</si>
  <si>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</si>
  <si>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</si>
  <si>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</si>
  <si>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</si>
  <si>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</si>
  <si>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HEAT_MAX_PRICE_TR_COALFMGAS</t>
  </si>
  <si>
    <t>HEAT_MAX_PRICE_TR_COASKN</t>
  </si>
  <si>
    <t>HEAT_MAX_PRICE_TR_COASKNBKD</t>
  </si>
  <si>
    <t>HEAT_MAX_PRICE_TR_COAWBK</t>
  </si>
  <si>
    <t>50000</t>
  </si>
  <si>
    <t>HEAT_MAX_PRICE_TR_COAWEABKD</t>
  </si>
  <si>
    <t>HEAT_MAX_PRICE_TR_CWD</t>
  </si>
  <si>
    <t>HEAT_MAX_PRICE_TR_DSG</t>
  </si>
  <si>
    <t>HEAT_MAX_PRICE_TR_DSLA</t>
  </si>
  <si>
    <t>100000</t>
  </si>
  <si>
    <t>HEAT_MAX_PRICE_TR_DSLO</t>
  </si>
  <si>
    <t>HEAT_MAX_PRICE_TR_DSLS</t>
  </si>
  <si>
    <t>HEAT_MAX_PRICE_TR_DSLW</t>
  </si>
  <si>
    <t>130000</t>
  </si>
  <si>
    <t>HEAT_MAX_PRICE_TR_ENR</t>
  </si>
  <si>
    <t>HEAT_MAX_PRICE_TR_GBL</t>
  </si>
  <si>
    <t>HEAT_MAX_PRICE_TR_GCK</t>
  </si>
  <si>
    <t>HEAT_MAX_PRICE_TR_GCN</t>
  </si>
  <si>
    <t>65000</t>
  </si>
  <si>
    <t>HEAT_MAX_PRICE_TR_GOA</t>
  </si>
  <si>
    <t>HEAT_MAX_PRICE_TR_LNG</t>
  </si>
  <si>
    <t>80000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</si>
  <si>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</si>
  <si>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</si>
  <si>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</si>
  <si>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</si>
  <si>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</si>
  <si>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</si>
  <si>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</si>
  <si>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</si>
  <si>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</si>
  <si>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</si>
  <si>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</si>
  <si>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</si>
  <si>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</si>
  <si>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</si>
  <si>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</si>
  <si>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</si>
  <si>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</si>
  <si>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</si>
  <si>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</si>
  <si>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</si>
  <si>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</si>
  <si>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</si>
  <si>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</si>
  <si>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</si>
  <si>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</si>
  <si>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</si>
  <si>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</si>
  <si>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</si>
  <si>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</si>
  <si>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</si>
  <si>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</si>
  <si>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</si>
  <si>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</si>
  <si>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</si>
  <si>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</si>
  <si>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</si>
  <si>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</si>
  <si>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</si>
  <si>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</si>
  <si>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</si>
  <si>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</si>
  <si>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</si>
  <si>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</si>
  <si>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</si>
  <si>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</si>
  <si>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</si>
  <si>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</si>
  <si>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</si>
  <si>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</si>
  <si>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</si>
  <si>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</si>
  <si>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</si>
  <si>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</si>
  <si>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</si>
  <si>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</si>
  <si>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</si>
  <si>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</si>
  <si>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</si>
  <si>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</si>
  <si>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</si>
  <si>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</si>
  <si>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</si>
  <si>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</si>
  <si>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</si>
  <si>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</si>
  <si>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</si>
  <si>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</si>
  <si>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</si>
  <si>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</si>
  <si>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</si>
  <si>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</si>
  <si>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</si>
  <si>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</si>
  <si>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</si>
  <si>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</si>
  <si>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</si>
  <si>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</si>
  <si>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</si>
  <si>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</si>
  <si>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</si>
  <si>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</si>
  <si>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</si>
  <si>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20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</si>
  <si>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</si>
  <si>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</si>
  <si>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</si>
  <si>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</si>
  <si>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</si>
  <si>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</si>
  <si>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</si>
  <si>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</si>
  <si>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</si>
  <si>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</si>
  <si>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</si>
  <si>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</si>
  <si>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</si>
  <si>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</si>
  <si>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</si>
  <si>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</si>
  <si>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</si>
  <si>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</si>
  <si>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</si>
  <si>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</si>
  <si>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</si>
  <si>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</si>
  <si>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</si>
  <si>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</si>
  <si>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</si>
  <si>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</si>
  <si>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</si>
  <si>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</si>
  <si>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</si>
  <si>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</si>
  <si>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</si>
  <si>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</si>
  <si>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</si>
  <si>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</si>
  <si>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</si>
  <si>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</si>
  <si>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</si>
  <si>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</si>
  <si>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</si>
  <si>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</si>
  <si>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</si>
  <si>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</si>
  <si>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</si>
  <si>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</si>
  <si>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</si>
  <si>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</si>
  <si>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</si>
  <si>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</si>
  <si>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</si>
  <si>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</si>
  <si>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</si>
  <si>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</si>
  <si>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</si>
  <si>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</si>
  <si>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</si>
  <si>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</si>
  <si>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</si>
  <si>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</si>
  <si>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</si>
  <si>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</si>
  <si>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</si>
  <si>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</si>
  <si>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</si>
  <si>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</si>
  <si>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</si>
  <si>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</si>
  <si>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</si>
  <si>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</si>
  <si>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</si>
  <si>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</si>
  <si>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</si>
  <si>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</si>
  <si>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</si>
  <si>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</si>
  <si>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</si>
  <si>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</si>
  <si>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</si>
  <si>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</si>
  <si>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</si>
  <si>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</si>
  <si>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</si>
  <si>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</si>
  <si>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</si>
  <si>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</si>
  <si>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</si>
  <si>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</si>
  <si>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</si>
  <si>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</si>
  <si>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</si>
  <si>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</si>
  <si>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</si>
  <si>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</si>
  <si>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</si>
  <si>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</si>
  <si>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</si>
  <si>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</si>
  <si>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</si>
  <si>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</si>
  <si>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</si>
  <si>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</si>
  <si>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</si>
  <si>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</si>
  <si>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</si>
  <si>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</si>
  <si>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</si>
  <si>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</si>
  <si>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</si>
  <si>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</si>
  <si>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</si>
  <si>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</si>
  <si>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</si>
  <si>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</si>
  <si>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</si>
  <si>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</si>
  <si>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</si>
  <si>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</si>
  <si>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</si>
  <si>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</si>
  <si>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</si>
  <si>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</si>
  <si>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</si>
  <si>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</si>
  <si>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</si>
  <si>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</si>
  <si>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</si>
  <si>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</si>
  <si>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</si>
  <si>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</si>
  <si>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</si>
  <si>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</si>
  <si>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</si>
  <si>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</si>
  <si>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</si>
  <si>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</si>
  <si>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</si>
  <si>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</si>
  <si>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</si>
  <si>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</si>
  <si>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</si>
  <si>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</si>
  <si>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</si>
  <si>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</si>
  <si>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</si>
  <si>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</si>
  <si>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</si>
  <si>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</si>
  <si>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</si>
  <si>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N</t>
  </si>
  <si>
    <t>АО "170 РЗ СОП"</t>
  </si>
  <si>
    <t>5262240714</t>
  </si>
  <si>
    <t>526201001</t>
  </si>
  <si>
    <t>1095262004771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</si>
  <si>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</si>
  <si>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</si>
  <si>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</si>
  <si>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</si>
  <si>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</si>
  <si>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</si>
  <si>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</si>
  <si>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</si>
  <si>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</si>
  <si>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</si>
  <si>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</si>
  <si>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</si>
  <si>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</si>
  <si>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</si>
  <si>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</si>
  <si>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</si>
  <si>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</si>
  <si>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</si>
  <si>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</si>
  <si>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</si>
  <si>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</si>
  <si>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</si>
  <si>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</si>
  <si>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</si>
  <si>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</si>
  <si>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</si>
  <si>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</si>
  <si>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</si>
  <si>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</si>
  <si>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</si>
  <si>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</si>
  <si>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</si>
  <si>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</si>
  <si>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</si>
  <si>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</si>
  <si>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</si>
  <si>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</si>
  <si>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</si>
  <si>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АО "Гидроагрегат"</t>
  </si>
  <si>
    <t>5252000470</t>
  </si>
  <si>
    <t>525201001</t>
  </si>
  <si>
    <t>1025202124100</t>
  </si>
  <si>
    <t>АО "ДПО "Пластик"</t>
  </si>
  <si>
    <t>5249015251</t>
  </si>
  <si>
    <t>524901001</t>
  </si>
  <si>
    <t>1025201755810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</si>
  <si>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</si>
  <si>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</si>
  <si>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</si>
  <si>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</si>
  <si>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</si>
  <si>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</si>
  <si>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</si>
  <si>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</si>
  <si>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</si>
  <si>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</si>
  <si>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</si>
  <si>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</si>
  <si>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</si>
  <si>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</si>
  <si>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</si>
  <si>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</si>
  <si>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</si>
  <si>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</si>
  <si>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</si>
  <si>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</si>
  <si>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</si>
  <si>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</si>
  <si>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</si>
  <si>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</si>
  <si>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</si>
  <si>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</si>
  <si>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</si>
  <si>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</si>
  <si>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</si>
  <si>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</si>
  <si>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</si>
  <si>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</si>
  <si>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</si>
  <si>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</si>
  <si>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</si>
  <si>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</si>
  <si>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</si>
  <si>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</si>
  <si>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</si>
  <si>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</si>
  <si>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</si>
  <si>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</si>
  <si>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</si>
  <si>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</si>
  <si>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</si>
  <si>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</si>
  <si>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</si>
  <si>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</si>
  <si>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</si>
  <si>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</si>
  <si>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</si>
  <si>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</si>
  <si>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</si>
  <si>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</si>
  <si>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</si>
  <si>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</si>
  <si>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</si>
  <si>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</si>
  <si>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</si>
  <si>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</si>
  <si>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</si>
  <si>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522845001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</si>
  <si>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</si>
  <si>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</si>
  <si>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</si>
  <si>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</si>
  <si>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</si>
  <si>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</si>
  <si>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</si>
  <si>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</si>
  <si>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</si>
  <si>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</si>
  <si>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</si>
  <si>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</si>
  <si>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</si>
  <si>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</si>
  <si>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</si>
  <si>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</si>
  <si>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</si>
  <si>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</si>
  <si>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</si>
  <si>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</si>
  <si>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</si>
  <si>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</si>
  <si>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</si>
  <si>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</si>
  <si>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</si>
  <si>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</si>
  <si>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</si>
  <si>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</si>
  <si>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</si>
  <si>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</si>
  <si>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</si>
  <si>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</si>
  <si>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</si>
  <si>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</si>
  <si>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</si>
  <si>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</si>
  <si>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</si>
  <si>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</si>
  <si>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</si>
  <si>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</si>
  <si>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ПКО "Теплообменник"</t>
  </si>
  <si>
    <t>5258000011</t>
  </si>
  <si>
    <t>1025202607473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</si>
  <si>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</si>
  <si>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</si>
  <si>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</si>
  <si>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</si>
  <si>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</si>
  <si>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</si>
  <si>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</si>
  <si>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</si>
  <si>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</si>
  <si>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</si>
  <si>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</si>
  <si>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</si>
  <si>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</si>
  <si>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</si>
  <si>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</si>
  <si>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</si>
  <si>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</si>
  <si>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</si>
  <si>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</si>
  <si>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ПСХТ</t>
  </si>
  <si>
    <t>5227001424</t>
  </si>
  <si>
    <t>522701001</t>
  </si>
  <si>
    <t>1025200918236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</si>
  <si>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</si>
  <si>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</si>
  <si>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</si>
  <si>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</si>
  <si>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</si>
  <si>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</si>
  <si>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</si>
  <si>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</si>
  <si>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</si>
  <si>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</si>
  <si>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</si>
  <si>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</si>
  <si>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</si>
  <si>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</si>
  <si>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</si>
  <si>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</si>
  <si>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</si>
  <si>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</si>
  <si>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</si>
  <si>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</si>
  <si>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</si>
  <si>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</si>
  <si>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</si>
  <si>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</si>
  <si>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</si>
  <si>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</si>
  <si>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</si>
  <si>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</si>
  <si>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</si>
  <si>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</si>
  <si>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</si>
  <si>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</si>
  <si>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</si>
  <si>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</si>
  <si>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</si>
  <si>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</si>
  <si>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</si>
  <si>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</si>
  <si>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"Завод "Труд"</t>
  </si>
  <si>
    <t>5261005718</t>
  </si>
  <si>
    <t>1025203575540</t>
  </si>
  <si>
    <t>ЗАО МЗ "РИЛС"</t>
  </si>
  <si>
    <t>5262020719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</si>
  <si>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</si>
  <si>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</si>
  <si>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</si>
  <si>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</si>
  <si>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</si>
  <si>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</si>
  <si>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</si>
  <si>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</si>
  <si>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</si>
  <si>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</si>
  <si>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</si>
  <si>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</si>
  <si>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</si>
  <si>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</si>
  <si>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</si>
  <si>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</si>
  <si>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</si>
  <si>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</si>
  <si>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</si>
  <si>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</si>
  <si>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</si>
  <si>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</si>
  <si>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</si>
  <si>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</si>
  <si>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</si>
  <si>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</si>
  <si>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</si>
  <si>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</si>
  <si>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</si>
  <si>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</si>
  <si>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</si>
  <si>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</si>
  <si>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</si>
  <si>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</si>
  <si>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</si>
  <si>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</si>
  <si>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</si>
  <si>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</si>
  <si>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</si>
  <si>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</si>
  <si>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</si>
  <si>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</si>
  <si>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</si>
  <si>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</si>
  <si>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</si>
  <si>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</si>
  <si>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</si>
  <si>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</si>
  <si>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ЖКХ "Планета"</t>
  </si>
  <si>
    <t>5249012187</t>
  </si>
  <si>
    <t>1045206809570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</si>
  <si>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</si>
  <si>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</si>
  <si>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</si>
  <si>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</si>
  <si>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</si>
  <si>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</si>
  <si>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</si>
  <si>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</si>
  <si>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</si>
  <si>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</si>
  <si>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</si>
  <si>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</si>
  <si>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</si>
  <si>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</si>
  <si>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</si>
  <si>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</si>
  <si>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</si>
  <si>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</si>
  <si>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</si>
  <si>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</si>
  <si>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</si>
  <si>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</si>
  <si>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</si>
  <si>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</si>
  <si>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</si>
  <si>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</si>
  <si>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</si>
  <si>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</si>
  <si>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</si>
  <si>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</si>
  <si>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</si>
  <si>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</si>
  <si>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</si>
  <si>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</si>
  <si>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</si>
  <si>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</si>
  <si>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</si>
  <si>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Зарубинское"</t>
  </si>
  <si>
    <t>5248015611</t>
  </si>
  <si>
    <t>1025201677962</t>
  </si>
  <si>
    <t>МУП "ЖКХ Зиняковское"</t>
  </si>
  <si>
    <t>5248015700</t>
  </si>
  <si>
    <t>1025201686290</t>
  </si>
  <si>
    <t>МУП "ЖКХ Кумохинское"</t>
  </si>
  <si>
    <t>5248015682</t>
  </si>
  <si>
    <t>1025201684397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</si>
  <si>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</si>
  <si>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</si>
  <si>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</si>
  <si>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</si>
  <si>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</si>
  <si>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</si>
  <si>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</si>
  <si>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</si>
  <si>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</si>
  <si>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</si>
  <si>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</si>
  <si>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</si>
  <si>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</si>
  <si>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</si>
  <si>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</si>
  <si>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</si>
  <si>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</si>
  <si>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</si>
  <si>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</si>
  <si>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</si>
  <si>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</si>
  <si>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</si>
  <si>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</si>
  <si>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</si>
  <si>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</si>
  <si>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</si>
  <si>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</si>
  <si>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</si>
  <si>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</si>
  <si>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</si>
  <si>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</si>
  <si>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</si>
  <si>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</si>
  <si>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</si>
  <si>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</si>
  <si>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</si>
  <si>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</si>
  <si>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</si>
  <si>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</si>
  <si>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</si>
  <si>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</si>
  <si>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</si>
  <si>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</si>
  <si>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</si>
  <si>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</si>
  <si>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</si>
  <si>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</si>
  <si>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</si>
  <si>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</si>
  <si>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</si>
  <si>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</si>
  <si>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</si>
  <si>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</si>
  <si>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</si>
  <si>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</si>
  <si>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</si>
  <si>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</si>
  <si>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</si>
  <si>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</si>
  <si>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</si>
  <si>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</si>
  <si>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</si>
  <si>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</si>
  <si>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</si>
  <si>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</si>
  <si>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</si>
  <si>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</si>
  <si>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</si>
  <si>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</si>
  <si>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</si>
  <si>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</si>
  <si>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</si>
  <si>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</si>
  <si>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</si>
  <si>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</si>
  <si>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</si>
  <si>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</si>
  <si>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</si>
  <si>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</si>
  <si>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</si>
  <si>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</si>
  <si>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</si>
  <si>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</si>
  <si>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</si>
  <si>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</si>
  <si>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</si>
  <si>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</si>
  <si>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523701001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</si>
  <si>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</si>
  <si>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</si>
  <si>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</si>
  <si>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</si>
  <si>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</si>
  <si>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</si>
  <si>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</si>
  <si>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</si>
  <si>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</si>
  <si>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</si>
  <si>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</si>
  <si>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</si>
  <si>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"Сокол"</t>
  </si>
  <si>
    <t>5248034734</t>
  </si>
  <si>
    <t>1125248003583</t>
  </si>
  <si>
    <t>МУП ЖКХ Григоровского сельсовета</t>
  </si>
  <si>
    <t>5204001467</t>
  </si>
  <si>
    <t>1095222000532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</si>
  <si>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</si>
  <si>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</si>
  <si>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</si>
  <si>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</si>
  <si>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</si>
  <si>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</si>
  <si>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</si>
  <si>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</si>
  <si>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</si>
  <si>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</si>
  <si>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</si>
  <si>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</si>
  <si>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</si>
  <si>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ГП "Нижегородпассажиравтотранс"</t>
  </si>
  <si>
    <t>5260000192</t>
  </si>
  <si>
    <t>525703001</t>
  </si>
  <si>
    <t>1025203030247</t>
  </si>
  <si>
    <t>НПАП № 2 - филиал ГП "Нижегородпассажиравтотранс"</t>
  </si>
  <si>
    <t>525802001</t>
  </si>
  <si>
    <t>ОАО "ВВПКП "Оборонпромкомплекс"</t>
  </si>
  <si>
    <t>5257007173</t>
  </si>
  <si>
    <t>1025202392159</t>
  </si>
  <si>
    <t>ОАО "Керма"</t>
  </si>
  <si>
    <t>5250001581</t>
  </si>
  <si>
    <t>525001001</t>
  </si>
  <si>
    <t>1025201987843</t>
  </si>
  <si>
    <t>ОАО "ЛЭТЗ"</t>
  </si>
  <si>
    <t>5222000882</t>
  </si>
  <si>
    <t>1025200937508</t>
  </si>
  <si>
    <t>ОАО "Оргсинтез"</t>
  </si>
  <si>
    <t>5259008239</t>
  </si>
  <si>
    <t>1025202834205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</si>
  <si>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</si>
  <si>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</si>
  <si>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</si>
  <si>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</si>
  <si>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</si>
  <si>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</si>
  <si>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</si>
  <si>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</si>
  <si>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</si>
  <si>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</si>
  <si>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</si>
  <si>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</si>
  <si>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</si>
  <si>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</si>
  <si>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</si>
  <si>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</si>
  <si>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</si>
  <si>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</si>
  <si>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</si>
  <si>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</si>
  <si>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</si>
  <si>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</si>
  <si>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"БУГРОВСКИЕ МЕЛЬНИЦЫ"</t>
  </si>
  <si>
    <t>5259154060</t>
  </si>
  <si>
    <t>1225200026996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</si>
  <si>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</si>
  <si>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</si>
  <si>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</si>
  <si>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</si>
  <si>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</si>
  <si>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</si>
  <si>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</si>
  <si>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</si>
  <si>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</si>
  <si>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</si>
  <si>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"ВЕРУС ГРУПП"</t>
  </si>
  <si>
    <t>5257173928</t>
  </si>
  <si>
    <t>1175275045472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</si>
  <si>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</si>
  <si>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</si>
  <si>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</si>
  <si>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</si>
  <si>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</si>
  <si>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</si>
  <si>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"ГЛОБАЛЛОГИСТИК"</t>
  </si>
  <si>
    <t>5401307630</t>
  </si>
  <si>
    <t>1085401007361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</si>
  <si>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</si>
  <si>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</si>
  <si>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</si>
  <si>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</si>
  <si>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</si>
  <si>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</si>
  <si>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</si>
  <si>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</si>
  <si>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</si>
  <si>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</si>
  <si>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</si>
  <si>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</si>
  <si>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</si>
  <si>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</si>
  <si>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</si>
  <si>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</si>
  <si>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</si>
  <si>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</si>
  <si>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</si>
  <si>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</si>
  <si>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</si>
  <si>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</si>
  <si>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</si>
  <si>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</si>
  <si>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</si>
  <si>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</si>
  <si>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</si>
  <si>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</si>
  <si>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</si>
  <si>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</si>
  <si>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</si>
  <si>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</si>
  <si>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</si>
  <si>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</si>
  <si>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</si>
  <si>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</si>
  <si>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</si>
  <si>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</si>
  <si>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</si>
  <si>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</si>
  <si>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</si>
  <si>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</si>
  <si>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</si>
  <si>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</si>
  <si>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</si>
  <si>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</si>
  <si>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</si>
  <si>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</si>
  <si>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</si>
  <si>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</si>
  <si>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</si>
  <si>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</si>
  <si>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</si>
  <si>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</si>
  <si>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</si>
  <si>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</si>
  <si>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</si>
  <si>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</si>
  <si>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</si>
  <si>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</si>
  <si>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</si>
  <si>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</si>
  <si>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</si>
  <si>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</si>
  <si>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</si>
  <si>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</si>
  <si>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</si>
  <si>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</si>
  <si>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</si>
  <si>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</si>
  <si>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</si>
  <si>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</si>
  <si>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</si>
  <si>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</si>
  <si>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</si>
  <si>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</si>
  <si>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</si>
  <si>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</si>
  <si>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</si>
  <si>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</si>
  <si>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</si>
  <si>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</si>
  <si>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</si>
  <si>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</si>
  <si>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</si>
  <si>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</si>
  <si>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</si>
  <si>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</si>
  <si>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</si>
  <si>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</si>
  <si>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</si>
  <si>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</si>
  <si>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"ПРОМЭНЕРГО ЛУКИНО"</t>
  </si>
  <si>
    <t>5244032285</t>
  </si>
  <si>
    <t>1195275060474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</si>
  <si>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</si>
  <si>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</si>
  <si>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</si>
  <si>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</si>
  <si>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</si>
  <si>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</si>
  <si>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</si>
  <si>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</si>
  <si>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</si>
  <si>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</si>
  <si>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</si>
  <si>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</si>
  <si>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</si>
  <si>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</si>
  <si>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</si>
  <si>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770301001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</si>
  <si>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</si>
  <si>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</si>
  <si>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</si>
  <si>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</si>
  <si>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</si>
  <si>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</si>
  <si>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</si>
  <si>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</si>
  <si>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</si>
  <si>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</si>
  <si>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</si>
  <si>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</si>
  <si>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</si>
  <si>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</si>
  <si>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</si>
  <si>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</si>
  <si>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</si>
  <si>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"СПЕЦИАЛИЗИРОВАННЫЙ ЗАСТРОЙЩИК "СПЕКТР"</t>
  </si>
  <si>
    <t>7716643855</t>
  </si>
  <si>
    <t>772201001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</si>
  <si>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</si>
  <si>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</si>
  <si>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</si>
  <si>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</si>
  <si>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</si>
  <si>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</si>
  <si>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</si>
  <si>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</si>
  <si>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</si>
  <si>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</si>
  <si>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</si>
  <si>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</si>
  <si>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</si>
  <si>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</si>
  <si>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</si>
  <si>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</si>
  <si>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</si>
  <si>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"Сетка-Энерго"</t>
  </si>
  <si>
    <t>5249021833</t>
  </si>
  <si>
    <t>1025201772419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</si>
  <si>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</si>
  <si>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</si>
  <si>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</si>
  <si>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</si>
  <si>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</si>
  <si>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</si>
  <si>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</si>
  <si>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</si>
  <si>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</si>
  <si>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"ТЕПЛОСТРОЙ"</t>
  </si>
  <si>
    <t>5260386637</t>
  </si>
  <si>
    <t>1145260007419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</si>
  <si>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</si>
  <si>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</si>
  <si>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</si>
  <si>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</si>
  <si>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</si>
  <si>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</si>
  <si>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</si>
  <si>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</si>
  <si>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</si>
  <si>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</si>
  <si>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</si>
  <si>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</si>
  <si>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</si>
  <si>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</si>
  <si>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</si>
  <si>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</si>
  <si>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</si>
  <si>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</si>
  <si>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</si>
  <si>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</si>
  <si>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</si>
  <si>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</si>
  <si>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</si>
  <si>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</si>
  <si>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</si>
  <si>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</si>
  <si>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</si>
  <si>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</si>
  <si>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</si>
  <si>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</si>
  <si>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</si>
  <si>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"УК ТЭСК"</t>
  </si>
  <si>
    <t>7730254681</t>
  </si>
  <si>
    <t>773001001</t>
  </si>
  <si>
    <t>1197746677226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</si>
  <si>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</si>
  <si>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</si>
  <si>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</si>
  <si>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</si>
  <si>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</si>
  <si>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</si>
  <si>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</si>
  <si>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</si>
  <si>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</si>
  <si>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</si>
  <si>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</si>
  <si>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</si>
  <si>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</si>
  <si>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</si>
  <si>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</si>
  <si>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</si>
  <si>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</si>
  <si>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</si>
  <si>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</si>
  <si>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</si>
  <si>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</si>
  <si>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</si>
  <si>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</si>
  <si>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</si>
  <si>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</si>
  <si>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</si>
  <si>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</si>
  <si>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</si>
  <si>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</si>
  <si>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</si>
  <si>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</si>
  <si>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</si>
  <si>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</si>
  <si>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</si>
  <si>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</si>
  <si>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</si>
  <si>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</si>
  <si>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</si>
  <si>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</si>
  <si>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</si>
  <si>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</si>
  <si>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</si>
  <si>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</si>
  <si>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</si>
  <si>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</si>
  <si>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</si>
  <si>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</si>
  <si>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</si>
  <si>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</si>
  <si>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</si>
  <si>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</si>
  <si>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</si>
  <si>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</si>
  <si>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</si>
  <si>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</si>
  <si>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</si>
  <si>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</si>
  <si>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</si>
  <si>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</si>
  <si>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</si>
  <si>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"НИТЕЛ"</t>
  </si>
  <si>
    <t>5261001745</t>
  </si>
  <si>
    <t>1025203563879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</si>
  <si>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</si>
  <si>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</si>
  <si>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</si>
  <si>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</si>
  <si>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</si>
  <si>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</si>
  <si>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</si>
  <si>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</si>
  <si>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</si>
  <si>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</si>
  <si>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</si>
  <si>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</si>
  <si>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</si>
  <si>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</si>
  <si>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</si>
  <si>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</si>
  <si>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</si>
  <si>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</si>
  <si>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</si>
  <si>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</si>
  <si>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</si>
  <si>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</si>
  <si>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</si>
  <si>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</si>
  <si>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</si>
  <si>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</si>
  <si>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</si>
  <si>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</si>
  <si>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</si>
  <si>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</si>
  <si>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</si>
  <si>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</si>
  <si>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</si>
  <si>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</si>
  <si>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</si>
  <si>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</si>
  <si>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</si>
  <si>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</si>
  <si>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</si>
  <si>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</si>
  <si>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</si>
  <si>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</si>
  <si>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</si>
  <si>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</si>
  <si>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</si>
  <si>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</si>
  <si>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</si>
  <si>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</si>
  <si>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</si>
  <si>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КП-15 ГУФСИН России по Нижегородской области</t>
  </si>
  <si>
    <t>5206002113</t>
  </si>
  <si>
    <t>1025201019216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</si>
  <si>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</si>
  <si>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</si>
  <si>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</si>
  <si>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</si>
  <si>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</si>
  <si>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</si>
  <si>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</si>
  <si>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Филиал ООО "Газпром трансгаз Нижний Новгород" - Семеновское ЛПУ МГ</t>
  </si>
  <si>
    <t>5260080007</t>
  </si>
  <si>
    <t>522802001</t>
  </si>
  <si>
    <t>1025203016332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</si>
  <si>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</si>
  <si>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</si>
  <si>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</si>
  <si>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</si>
  <si>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</si>
  <si>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526202002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</si>
  <si>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</si>
  <si>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</si>
  <si>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</si>
  <si>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</si>
  <si>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</si>
  <si>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</si>
  <si>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</si>
  <si>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</si>
  <si>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</si>
  <si>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</si>
  <si>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</si>
  <si>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</si>
  <si>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</si>
  <si>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</si>
  <si>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</si>
  <si>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</si>
  <si>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</si>
  <si>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</si>
  <si>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</si>
  <si>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</si>
  <si>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</si>
  <si>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</si>
  <si>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</si>
  <si>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</si>
  <si>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</si>
  <si>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</si>
  <si>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</si>
  <si>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</si>
  <si>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</si>
  <si>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</si>
  <si>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</si>
  <si>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</si>
  <si>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</si>
  <si>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</si>
  <si>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</si>
  <si>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</si>
  <si>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</si>
  <si>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</si>
  <si>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</si>
  <si>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</si>
  <si>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</si>
  <si>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</si>
  <si>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</si>
  <si>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</si>
  <si>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</si>
  <si>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</si>
  <si>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</si>
  <si>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</si>
  <si>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</si>
  <si>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</si>
  <si>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</si>
  <si>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</si>
  <si>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</si>
  <si>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</si>
  <si>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</si>
  <si>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</si>
  <si>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</si>
  <si>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</si>
  <si>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</si>
  <si>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</si>
  <si>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</si>
  <si>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</si>
  <si>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</si>
  <si>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</si>
  <si>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</si>
  <si>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</si>
  <si>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</si>
  <si>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</si>
  <si>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</si>
  <si>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</si>
  <si>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</si>
  <si>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</si>
  <si>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</si>
  <si>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</si>
  <si>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</si>
  <si>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</si>
  <si>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</si>
  <si>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</si>
  <si>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</si>
  <si>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</si>
  <si>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</si>
  <si>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</si>
  <si>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</si>
  <si>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</si>
  <si>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</si>
  <si>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</si>
  <si>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</si>
  <si>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</si>
  <si>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</si>
  <si>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</si>
  <si>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</si>
  <si>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</si>
  <si>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</si>
  <si>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</si>
  <si>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</si>
  <si>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</si>
  <si>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</si>
  <si>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</si>
  <si>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</si>
  <si>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</si>
  <si>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</si>
  <si>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</si>
  <si>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</si>
  <si>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</si>
  <si>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</si>
  <si>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</si>
  <si>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</si>
  <si>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</si>
  <si>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</si>
  <si>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</si>
  <si>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</si>
  <si>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</si>
  <si>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</si>
  <si>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</si>
  <si>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</si>
  <si>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</si>
  <si>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</si>
  <si>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</si>
  <si>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</si>
  <si>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</si>
  <si>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</si>
  <si>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</si>
  <si>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</si>
  <si>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</si>
  <si>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</si>
  <si>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</si>
  <si>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</si>
  <si>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</si>
  <si>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</si>
  <si>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</si>
  <si>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</si>
  <si>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</si>
  <si>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</si>
  <si>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</si>
  <si>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</si>
  <si>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</si>
  <si>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</si>
  <si>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</si>
  <si>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</si>
  <si>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</si>
  <si>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</si>
  <si>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</si>
  <si>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</si>
  <si>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</si>
  <si>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</si>
  <si>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</si>
  <si>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</si>
  <si>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</si>
  <si>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</si>
  <si>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</si>
  <si>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</si>
  <si>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</si>
  <si>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</si>
  <si>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</si>
  <si>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</si>
  <si>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</si>
  <si>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</si>
  <si>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</si>
  <si>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</si>
  <si>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</si>
  <si>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</si>
  <si>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</si>
  <si>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</si>
  <si>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</si>
  <si>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</si>
  <si>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</si>
  <si>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</si>
  <si>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</si>
  <si>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</si>
  <si>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</si>
  <si>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</si>
  <si>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</si>
  <si>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</si>
  <si>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</si>
  <si>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</si>
  <si>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</si>
  <si>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</si>
  <si>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</si>
  <si>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</si>
  <si>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</si>
  <si>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</si>
  <si>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</si>
  <si>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</si>
  <si>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</si>
  <si>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</si>
  <si>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</si>
  <si>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</si>
  <si>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</si>
  <si>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</si>
  <si>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</si>
  <si>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</si>
  <si>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</si>
  <si>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</si>
  <si>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</si>
  <si>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</si>
  <si>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</si>
  <si>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</si>
  <si>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</si>
  <si>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</si>
  <si>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</si>
  <si>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</si>
  <si>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</si>
  <si>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</si>
  <si>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</si>
  <si>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</si>
  <si>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</si>
  <si>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</si>
  <si>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</si>
  <si>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</si>
  <si>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</si>
  <si>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</si>
  <si>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</si>
  <si>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</si>
  <si>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</si>
  <si>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</si>
  <si>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</si>
  <si>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</si>
  <si>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</si>
  <si>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</si>
  <si>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</si>
  <si>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</si>
  <si>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</si>
  <si>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</si>
  <si>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</si>
  <si>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</si>
  <si>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</si>
  <si>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</si>
  <si>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</si>
  <si>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</si>
  <si>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</si>
  <si>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</si>
  <si>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</si>
  <si>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</si>
  <si>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</si>
  <si>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</si>
  <si>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</si>
  <si>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</si>
  <si>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</si>
  <si>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</si>
  <si>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</si>
  <si>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</si>
  <si>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</si>
  <si>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</si>
  <si>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</si>
  <si>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</si>
  <si>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</si>
  <si>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</si>
  <si>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</si>
  <si>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</si>
  <si>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</si>
  <si>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</si>
  <si>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</si>
  <si>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</si>
  <si>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</si>
  <si>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</si>
  <si>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</si>
  <si>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</si>
  <si>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</si>
  <si>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</si>
  <si>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</si>
  <si>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</si>
  <si>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</si>
  <si>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</si>
  <si>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</si>
  <si>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</si>
  <si>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</si>
  <si>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</si>
  <si>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</si>
  <si>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</si>
  <si>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</si>
  <si>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</si>
  <si>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</si>
  <si>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</si>
  <si>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</si>
  <si>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</si>
  <si>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</si>
  <si>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</si>
  <si>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</si>
  <si>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</si>
  <si>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</si>
  <si>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</si>
  <si>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</si>
  <si>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</si>
  <si>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</si>
  <si>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</si>
  <si>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</si>
  <si>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</si>
  <si>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</si>
  <si>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</si>
  <si>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</si>
  <si>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</si>
  <si>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</si>
  <si>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</si>
  <si>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</si>
  <si>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</si>
  <si>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</si>
  <si>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</si>
  <si>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</si>
  <si>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</si>
  <si>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</si>
  <si>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</si>
  <si>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</si>
  <si>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</si>
  <si>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</si>
  <si>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</si>
  <si>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</si>
  <si>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</si>
  <si>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</si>
  <si>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</si>
  <si>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</si>
  <si>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</si>
  <si>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</si>
  <si>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</si>
  <si>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</si>
  <si>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</si>
  <si>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</si>
  <si>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</si>
  <si>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</si>
  <si>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</si>
  <si>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</si>
  <si>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</si>
  <si>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</si>
  <si>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NOMER_NAME</t>
  </si>
  <si>
    <t>DPR</t>
  </si>
  <si>
    <t>TRANSFER_AGENTS</t>
  </si>
  <si>
    <t>1 объектов</t>
  </si>
  <si>
    <t>ODP_NAME</t>
  </si>
  <si>
    <t>VTOP_NAME</t>
  </si>
  <si>
    <t>VTOP2_NAME</t>
  </si>
  <si>
    <t>L1_1_1</t>
  </si>
  <si>
    <t>L1_1_2</t>
  </si>
  <si>
    <t>L1_2_1</t>
  </si>
  <si>
    <t>L1_2_2</t>
  </si>
  <si>
    <t>L1_3_1</t>
  </si>
  <si>
    <t>L1_3_2</t>
  </si>
  <si>
    <t>L2_1</t>
  </si>
  <si>
    <t>L2_2</t>
  </si>
  <si>
    <t>L2_3</t>
  </si>
  <si>
    <t>L3_1</t>
  </si>
  <si>
    <t>L3_2</t>
  </si>
  <si>
    <t>L4_1_1</t>
  </si>
  <si>
    <t>L4_1_2</t>
  </si>
  <si>
    <t>L4_2</t>
  </si>
  <si>
    <t>L5_1_1</t>
  </si>
  <si>
    <t>L5_1_2</t>
  </si>
  <si>
    <t>L5_2</t>
  </si>
  <si>
    <t>L5_3_1</t>
  </si>
  <si>
    <t>L5_3_2</t>
  </si>
  <si>
    <t>L6_1_1</t>
  </si>
  <si>
    <t>L6_1_2</t>
  </si>
  <si>
    <t>L6_2</t>
  </si>
  <si>
    <t>L6_3_1</t>
  </si>
  <si>
    <t>L6_3_2</t>
  </si>
  <si>
    <t>L7_1_1</t>
  </si>
  <si>
    <t>L7_1_2</t>
  </si>
  <si>
    <t>L7_2</t>
  </si>
  <si>
    <t>L7_3_1</t>
  </si>
  <si>
    <t>L7_3_2</t>
  </si>
  <si>
    <t>L8_1</t>
  </si>
  <si>
    <t>L8_2</t>
  </si>
  <si>
    <t>L9</t>
  </si>
  <si>
    <t>L10_1</t>
  </si>
  <si>
    <t>L10_2</t>
  </si>
  <si>
    <t>газ природный</t>
  </si>
  <si>
    <t>L_FUEL_TYPE</t>
  </si>
  <si>
    <t>L_FUEL_GRADE</t>
  </si>
  <si>
    <t>L_PERIOD</t>
  </si>
  <si>
    <t>PERIOD_ORDER_NUM</t>
  </si>
  <si>
    <t>L_SUPPLY_EXISTENCE</t>
  </si>
  <si>
    <t>L_SUPPLIER_NAME</t>
  </si>
  <si>
    <t>L_SUPPLIER_INN</t>
  </si>
  <si>
    <t>L_SUPPLIER_KPP</t>
  </si>
  <si>
    <t>L_SUPPLIER_OGRN</t>
  </si>
  <si>
    <t>L_SUPPLIER_ADDRESS</t>
  </si>
  <si>
    <t>L_CONSIGNEE_NAME</t>
  </si>
  <si>
    <t>L_CONSIGNEE_INN</t>
  </si>
  <si>
    <t>L_CONSIGNEE_KPP</t>
  </si>
  <si>
    <t>L_CONSIGNEE_OGRN</t>
  </si>
  <si>
    <t>L_CONSIGNEE_ADDRESS</t>
  </si>
  <si>
    <t>L_CONTRACT_NMBR</t>
  </si>
  <si>
    <t>L_CONTRACT_DATE</t>
  </si>
  <si>
    <t>L_CONTRACT_URL</t>
  </si>
  <si>
    <t>L_EXT_DOCUMENT_NMBR</t>
  </si>
  <si>
    <t>L_EXT_DOCUMENT_DATE</t>
  </si>
  <si>
    <t>L_EXT_DOCUMENT_URL</t>
  </si>
  <si>
    <t>L_CONTRACT_BASE</t>
  </si>
  <si>
    <t>L_PURCHASE_URL</t>
  </si>
  <si>
    <t>L_PURCHASE_REG_NUMBER</t>
  </si>
  <si>
    <t>L_SHIPMENT_DATE</t>
  </si>
  <si>
    <t>L_INVOICE_URL</t>
  </si>
  <si>
    <t>L_DELIVERY_CONDITIONS</t>
  </si>
  <si>
    <t>L_SPIMEX_NUMBER</t>
  </si>
  <si>
    <t>L_COMPETITIVE_PROC_DOCS_URL</t>
  </si>
  <si>
    <t>L_STATION_OF_ORIGIN</t>
  </si>
  <si>
    <t>L_DELIVERY_STATION</t>
  </si>
  <si>
    <t>L_DELIVERY_SHOULDER</t>
  </si>
  <si>
    <t>L_FUEL_SUPPLY_METHOD</t>
  </si>
  <si>
    <t>L_PRICE_NO_TAX</t>
  </si>
  <si>
    <t>L_PRICE_TAX</t>
  </si>
  <si>
    <t>L_TRSP_NO_TAX</t>
  </si>
  <si>
    <t>L_TRSP_TAX</t>
  </si>
  <si>
    <t>L_PRICE_NO_TAX_NO_TRSP</t>
  </si>
  <si>
    <t>L_PRICE_TAX_NO_TRSP</t>
  </si>
  <si>
    <t>L_VOLUME</t>
  </si>
  <si>
    <t>L_COSTS_NO_TAX</t>
  </si>
  <si>
    <t>L_COSTS_TAX</t>
  </si>
  <si>
    <t>L_EXCISE_EXISTENCE</t>
  </si>
  <si>
    <t>L_CRITERIA_ELIGIBILITY</t>
  </si>
  <si>
    <t>L_CERTIFICATE_EXISTENCE</t>
  </si>
  <si>
    <t>L_FUEL_STOCK_PREVIOUS_PERIOD</t>
  </si>
  <si>
    <t>L_FUEL_STOCK_CURRENT_PERIOD</t>
  </si>
  <si>
    <t>L_FUEL_TOTAL</t>
  </si>
  <si>
    <t>L_FUEL_USED</t>
  </si>
  <si>
    <t>L_FUEL_BALANCE</t>
  </si>
  <si>
    <t>L_NOTE</t>
  </si>
  <si>
    <t>L_FUEL_USED_DETAIL_TTL</t>
  </si>
  <si>
    <t>L_FUEL_USED_DETAIL_HEAT</t>
  </si>
  <si>
    <t>L_FUEL_USED_DETAIL_OTH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</si>
</sst>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4" x14ac:knownFonts="1">
    <font>
      <sz val="11"/>
      <color theme="1"/>
      <name val="Calibri"/>
      <scheme val="minor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b/>
      <sz val="9"/>
      <color rgb="FFBCBCBC"/>
      <name val="Tahoma"/>
      <family val="2"/>
      <charset val="204"/>
    </font>
    <font>
      <b/>
      <sz val="14"/>
      <color rgb="FFBCBCBC"/>
      <name val="Calibri"/>
      <family val="2"/>
      <charset val="204"/>
    </font>
    <font>
      <sz val="9"/>
      <color rgb="FFBCBCBC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sz val="9"/>
      <color rgb="FF999999"/>
      <name val="Tahoma"/>
      <family val="2"/>
      <charset val="204"/>
    </font>
    <font>
      <sz val="8"/>
      <color rgb="FFCC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BCBCBC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CC0000"/>
      </patternFill>
    </fill>
    <fill>
      <patternFill patternType="solid">
        <fgColor rgb="FFD9D9D9"/>
      </patternFill>
    </fill>
    <fill>
      <patternFill patternType="solid">
        <fgColor rgb="FF33CCCC"/>
      </patternFill>
    </fill>
    <fill>
      <patternFill patternType="solid">
        <fgColor rgb="FFFFFFEB"/>
      </patternFill>
    </fill>
    <fill>
      <patternFill patternType="solid">
        <fgColor rgb="FF9999FF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999999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3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/>
      <bottom/>
      <diagonal/>
    </border>
    <border>
      <left/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 applyFill="0" applyBorder="0"/>
  </cellStyleXfs>
  <cellXfs count="479"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15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 indent="1"/>
    </xf>
    <xf numFmtId="0" fontId="15" fillId="0" borderId="8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indent="1"/>
    </xf>
    <xf numFmtId="0" fontId="8" fillId="0" borderId="8" xfId="0" applyFont="1" applyBorder="1" applyAlignment="1">
      <alignment vertical="top"/>
    </xf>
    <xf numFmtId="0" fontId="15" fillId="0" borderId="8" xfId="0" applyFont="1" applyBorder="1" applyAlignment="1">
      <alignment vertical="center" wrapText="1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8" fillId="7" borderId="0" xfId="0" applyFont="1" applyFill="1" applyAlignment="1">
      <alignment vertical="center"/>
    </xf>
    <xf numFmtId="0" fontId="8" fillId="7" borderId="0" xfId="0" applyFont="1" applyFill="1" applyAlignment="1">
      <alignment vertical="center" wrapText="1"/>
    </xf>
    <xf numFmtId="0" fontId="8" fillId="7" borderId="8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right" vertical="top" indent="1"/>
    </xf>
    <xf numFmtId="0" fontId="8" fillId="0" borderId="0" xfId="0" applyFont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9" xfId="0" applyFont="1" applyFill="1" applyBorder="1" applyAlignment="1">
      <alignment horizontal="right" vertical="center" wrapText="1" inden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8" fillId="0" borderId="0" xfId="0" applyFont="1" applyAlignment="1">
      <alignment vertical="top"/>
    </xf>
    <xf numFmtId="0" fontId="7" fillId="7" borderId="1" xfId="0" applyFont="1" applyFill="1" applyBorder="1" applyAlignment="1">
      <alignment horizontal="left" vertical="center" indent="4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19" fillId="7" borderId="10" xfId="0" applyFont="1" applyFill="1" applyBorder="1" applyAlignment="1">
      <alignment horizontal="left" vertical="center" indent="1"/>
    </xf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7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top"/>
    </xf>
    <xf numFmtId="0" fontId="21" fillId="0" borderId="0" xfId="0" applyFont="1"/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22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8"/>
    </xf>
    <xf numFmtId="0" fontId="8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textRotation="90"/>
    </xf>
    <xf numFmtId="0" fontId="8" fillId="0" borderId="3" xfId="0" applyFont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5" fillId="7" borderId="11" xfId="0" applyFont="1" applyFill="1" applyBorder="1" applyAlignment="1">
      <alignment horizontal="right" vertical="center" wrapText="1" indent="1"/>
    </xf>
    <xf numFmtId="0" fontId="25" fillId="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8" fillId="6" borderId="3" xfId="0" applyFont="1" applyFill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top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/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0" fontId="29" fillId="8" borderId="2" xfId="0" applyFont="1" applyFill="1" applyBorder="1" applyAlignment="1">
      <alignment horizontal="right" vertical="center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7" borderId="3" xfId="0" applyFont="1" applyFill="1" applyBorder="1" applyAlignment="1">
      <alignment horizontal="left" vertical="center" indent="1"/>
    </xf>
    <xf numFmtId="0" fontId="16" fillId="7" borderId="1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4" fontId="25" fillId="5" borderId="3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7" borderId="1" xfId="0" applyFont="1" applyFill="1" applyBorder="1" applyAlignment="1">
      <alignment horizontal="left" vertical="center" indent="1"/>
    </xf>
    <xf numFmtId="49" fontId="8" fillId="0" borderId="0" xfId="0" applyNumberFormat="1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4" fontId="25" fillId="0" borderId="1" xfId="0" applyNumberFormat="1" applyFont="1" applyBorder="1" applyAlignment="1">
      <alignment horizontal="left" vertical="center" indent="1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4" fontId="25" fillId="8" borderId="3" xfId="0" applyNumberFormat="1" applyFont="1" applyFill="1" applyBorder="1" applyAlignment="1">
      <alignment horizontal="right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4" fontId="25" fillId="0" borderId="3" xfId="0" applyNumberFormat="1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left" vertical="top" indent="1"/>
    </xf>
    <xf numFmtId="49" fontId="8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 indent="1"/>
    </xf>
    <xf numFmtId="4" fontId="25" fillId="6" borderId="3" xfId="0" applyNumberFormat="1" applyFont="1" applyFill="1" applyBorder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left" vertical="top" indent="1"/>
    </xf>
    <xf numFmtId="4" fontId="25" fillId="4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14" fillId="5" borderId="3" xfId="0" applyNumberFormat="1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/>
    </xf>
    <xf numFmtId="4" fontId="25" fillId="5" borderId="1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9" fontId="8" fillId="0" borderId="13" xfId="0" applyNumberFormat="1" applyFont="1" applyBorder="1" applyAlignment="1">
      <alignment vertical="top"/>
    </xf>
    <xf numFmtId="0" fontId="8" fillId="0" borderId="0" xfId="0" applyFont="1"/>
    <xf numFmtId="0" fontId="19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/>
    <xf numFmtId="49" fontId="19" fillId="7" borderId="10" xfId="0" applyNumberFormat="1" applyFont="1" applyFill="1" applyBorder="1" applyAlignment="1">
      <alignment horizontal="left" vertical="center" indent="1"/>
    </xf>
    <xf numFmtId="49" fontId="19" fillId="7" borderId="14" xfId="0" applyNumberFormat="1" applyFont="1" applyFill="1" applyBorder="1" applyAlignment="1">
      <alignment horizontal="left" vertical="center" indent="1"/>
    </xf>
    <xf numFmtId="0" fontId="1" fillId="0" borderId="11" xfId="0" applyFont="1" applyBorder="1"/>
    <xf numFmtId="49" fontId="8" fillId="0" borderId="11" xfId="0" applyNumberFormat="1" applyFont="1" applyBorder="1" applyAlignment="1">
      <alignment vertical="center" wrapText="1"/>
    </xf>
    <xf numFmtId="0" fontId="8" fillId="0" borderId="0" xfId="0" applyFont="1"/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8" borderId="3" xfId="0" applyFont="1" applyFill="1" applyBorder="1" applyAlignment="1">
      <alignment horizontal="left" vertical="center" wrapText="1"/>
    </xf>
    <xf numFmtId="4" fontId="25" fillId="6" borderId="3" xfId="0" applyNumberFormat="1" applyFont="1" applyFill="1" applyBorder="1" applyAlignment="1" applyProtection="1">
      <alignment horizontal="right" vertical="center" wrapText="1"/>
      <protection locked="0"/>
    </xf>
    <xf numFmtId="49" fontId="25" fillId="8" borderId="3" xfId="0" applyNumberFormat="1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 indent="1"/>
    </xf>
    <xf numFmtId="49" fontId="25" fillId="8" borderId="3" xfId="0" applyNumberFormat="1" applyFont="1" applyFill="1" applyBorder="1" applyAlignment="1">
      <alignment horizontal="left" vertical="center" indent="1"/>
    </xf>
    <xf numFmtId="0" fontId="25" fillId="8" borderId="3" xfId="0" applyFont="1" applyFill="1" applyBorder="1" applyAlignment="1">
      <alignment horizontal="left" vertical="center" wrapText="1" indent="1"/>
    </xf>
    <xf numFmtId="0" fontId="25" fillId="5" borderId="3" xfId="0" applyFont="1" applyFill="1" applyBorder="1" applyAlignment="1">
      <alignment horizontal="left" vertical="center" wrapText="1" indent="1"/>
    </xf>
    <xf numFmtId="4" fontId="25" fillId="8" borderId="3" xfId="0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 applyProtection="1">
      <alignment horizontal="center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5" borderId="11" xfId="0" applyFont="1" applyFill="1" applyBorder="1" applyAlignment="1">
      <alignment horizontal="left" vertical="center" wrapText="1" indent="1"/>
    </xf>
    <xf numFmtId="0" fontId="8" fillId="0" borderId="0" xfId="0" applyFont="1"/>
    <xf numFmtId="0" fontId="16" fillId="0" borderId="11" xfId="0" applyFont="1" applyBorder="1" applyAlignment="1">
      <alignment horizontal="left" vertical="center" wrapText="1" inden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top" wrapText="1" indent="1"/>
    </xf>
    <xf numFmtId="49" fontId="25" fillId="5" borderId="3" xfId="0" applyNumberFormat="1" applyFont="1" applyFill="1" applyBorder="1" applyAlignment="1">
      <alignment horizontal="left" vertical="top" wrapText="1" indent="1"/>
    </xf>
    <xf numFmtId="49" fontId="25" fillId="6" borderId="3" xfId="0" applyNumberFormat="1" applyFont="1" applyFill="1" applyBorder="1" applyAlignment="1" applyProtection="1">
      <alignment horizontal="left" vertical="top" wrapText="1" indent="1"/>
      <protection locked="0"/>
    </xf>
    <xf numFmtId="0" fontId="25" fillId="6" borderId="3" xfId="0" applyFont="1" applyFill="1" applyBorder="1" applyAlignment="1" applyProtection="1">
      <alignment horizontal="left" vertical="top" wrapText="1" indent="1"/>
      <protection locked="0"/>
    </xf>
    <xf numFmtId="49" fontId="25" fillId="6" borderId="3" xfId="0" applyNumberFormat="1" applyFont="1" applyFill="1" applyBorder="1" applyAlignment="1" applyProtection="1">
      <alignment horizontal="left" vertical="top" wrapText="1"/>
      <protection locked="0"/>
    </xf>
    <xf numFmtId="0" fontId="25" fillId="6" borderId="3" xfId="0" applyFont="1" applyFill="1" applyBorder="1" applyAlignment="1" applyProtection="1">
      <alignment horizontal="left" vertical="top" wrapText="1"/>
      <protection locked="0"/>
    </xf>
    <xf numFmtId="49" fontId="25" fillId="8" borderId="3" xfId="0" applyNumberFormat="1" applyFont="1" applyFill="1" applyBorder="1" applyAlignment="1">
      <alignment horizontal="left" vertical="top" wrapText="1"/>
    </xf>
    <xf numFmtId="49" fontId="25" fillId="8" borderId="3" xfId="0" applyNumberFormat="1" applyFont="1" applyFill="1" applyBorder="1" applyAlignment="1">
      <alignment horizontal="left" vertical="top"/>
    </xf>
    <xf numFmtId="4" fontId="25" fillId="6" borderId="3" xfId="0" applyNumberFormat="1" applyFont="1" applyFill="1" applyBorder="1" applyAlignment="1" applyProtection="1">
      <alignment horizontal="right" vertical="top" wrapText="1"/>
      <protection locked="0"/>
    </xf>
    <xf numFmtId="0" fontId="25" fillId="8" borderId="3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3" borderId="3" xfId="0" applyFont="1" applyFill="1" applyBorder="1" applyAlignment="1" applyProtection="1">
      <alignment horizontal="center" vertical="top" wrapText="1"/>
      <protection locked="0"/>
    </xf>
    <xf numFmtId="0" fontId="25" fillId="0" borderId="11" xfId="0" applyFont="1" applyBorder="1" applyAlignment="1">
      <alignment horizontal="center" vertical="center" wrapText="1"/>
    </xf>
    <xf numFmtId="49" fontId="25" fillId="11" borderId="1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 wrapText="1"/>
    </xf>
    <xf numFmtId="166" fontId="25" fillId="5" borderId="3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4" fillId="9" borderId="0" xfId="0" applyFont="1" applyFill="1" applyAlignment="1">
      <alignment horizontal="center" vertical="top"/>
    </xf>
    <xf numFmtId="0" fontId="25" fillId="10" borderId="0" xfId="0" applyFont="1" applyFill="1" applyAlignment="1">
      <alignment vertical="center"/>
    </xf>
    <xf numFmtId="0" fontId="25" fillId="10" borderId="0" xfId="0" applyFont="1" applyFill="1" applyAlignment="1">
      <alignment horizontal="right"/>
    </xf>
    <xf numFmtId="0" fontId="25" fillId="10" borderId="0" xfId="0" applyFont="1" applyFill="1" applyAlignment="1">
      <alignment horizontal="right" vertical="center"/>
    </xf>
    <xf numFmtId="0" fontId="30" fillId="10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/>
    <xf numFmtId="0" fontId="25" fillId="7" borderId="11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0" fontId="21" fillId="0" borderId="0" xfId="0" applyFont="1"/>
    <xf numFmtId="0" fontId="8" fillId="0" borderId="0" xfId="0" applyFont="1" applyAlignment="1">
      <alignment vertical="center"/>
    </xf>
    <xf numFmtId="4" fontId="14" fillId="5" borderId="1" xfId="0" applyNumberFormat="1" applyFont="1" applyFill="1" applyBorder="1" applyAlignment="1">
      <alignment horizontal="right" vertical="center" wrapText="1"/>
    </xf>
    <xf numFmtId="4" fontId="14" fillId="5" borderId="15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12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/>
    </xf>
    <xf numFmtId="0" fontId="25" fillId="8" borderId="3" xfId="0" applyFont="1" applyFill="1" applyBorder="1" applyAlignment="1">
      <alignment horizontal="left" vertical="top" indent="1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1" fillId="0" borderId="0" xfId="0" applyFont="1"/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9" fillId="7" borderId="10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19" fillId="7" borderId="14" xfId="0" applyNumberFormat="1" applyFont="1" applyFill="1" applyBorder="1" applyAlignment="1">
      <alignment horizontal="left" vertical="center" indent="1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25" fillId="11" borderId="11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167" fontId="1" fillId="4" borderId="11" xfId="0" applyNumberFormat="1" applyFont="1" applyFill="1" applyBorder="1" applyAlignment="1" applyProtection="1">
      <alignment horizontal="left" vertical="center" indent="1"/>
      <protection locked="0"/>
    </xf>
    <xf numFmtId="0" fontId="8" fillId="0" borderId="0" xfId="0" applyFont="1"/>
    <xf numFmtId="0" fontId="33" fillId="0" borderId="0" xfId="0" applyFont="1"/>
    <xf numFmtId="0" fontId="0" fillId="8" borderId="0" xfId="0" applyFont="1" applyFill="1"/>
    <xf numFmtId="167" fontId="0" fillId="0" borderId="0" xfId="0" applyNumberFormat="1" applyFont="1"/>
    <xf numFmtId="0" fontId="0" fillId="28" borderId="0" xfId="0" applyFont="1" applyFill="1"/>
    <xf numFmtId="0" fontId="0" fillId="0" borderId="0" xfId="0" applyFont="1"/>
    <xf numFmtId="0" fontId="7" fillId="11" borderId="3" xfId="0" applyFont="1" applyFill="1" applyBorder="1" applyAlignment="1">
      <alignment horizontal="right" vertical="center" wrapText="1" indent="1"/>
    </xf>
    <xf numFmtId="0" fontId="7" fillId="11" borderId="10" xfId="0" applyFont="1" applyFill="1" applyBorder="1" applyAlignment="1">
      <alignment horizontal="right" vertical="center" wrapText="1" indent="1"/>
    </xf>
    <xf numFmtId="0" fontId="7" fillId="11" borderId="2" xfId="0" applyFont="1" applyFill="1" applyBorder="1" applyAlignment="1">
      <alignment horizontal="right" vertical="center" wrapText="1" indent="1"/>
    </xf>
    <xf numFmtId="0" fontId="7" fillId="11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7" fillId="11" borderId="16" xfId="0" applyFont="1" applyFill="1" applyBorder="1" applyAlignment="1">
      <alignment horizontal="right" vertical="center" wrapText="1" indent="1"/>
    </xf>
    <xf numFmtId="0" fontId="7" fillId="11" borderId="4" xfId="0" applyFont="1" applyFill="1" applyBorder="1" applyAlignment="1">
      <alignment horizontal="right" vertical="center" wrapText="1" indent="1"/>
    </xf>
    <xf numFmtId="0" fontId="7" fillId="11" borderId="5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8" fillId="7" borderId="9" xfId="0" applyFont="1" applyFill="1" applyBorder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18" xfId="0" applyFont="1" applyFill="1" applyBorder="1" applyAlignment="1">
      <alignment horizontal="right" vertical="center" wrapText="1" indent="1"/>
    </xf>
    <xf numFmtId="0" fontId="8" fillId="7" borderId="19" xfId="0" applyFont="1" applyFill="1" applyBorder="1" applyAlignment="1">
      <alignment horizontal="right" vertical="center" wrapText="1" indent="1"/>
    </xf>
    <xf numFmtId="0" fontId="8" fillId="7" borderId="6" xfId="0" applyFont="1" applyFill="1" applyBorder="1" applyAlignment="1">
      <alignment horizontal="right" vertical="center" wrapText="1" indent="1"/>
    </xf>
    <xf numFmtId="0" fontId="19" fillId="0" borderId="0" xfId="0" applyFont="1" applyAlignment="1">
      <alignment horizontal="center" vertical="center" wrapText="1"/>
    </xf>
    <xf numFmtId="0" fontId="8" fillId="7" borderId="20" xfId="0" applyFont="1" applyFill="1" applyBorder="1" applyAlignment="1">
      <alignment horizontal="right" vertical="center" wrapText="1" indent="1"/>
    </xf>
    <xf numFmtId="0" fontId="8" fillId="7" borderId="21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18" fillId="7" borderId="21" xfId="0" applyFont="1" applyFill="1" applyBorder="1" applyAlignment="1">
      <alignment horizontal="right" vertical="center" wrapText="1" indent="1"/>
    </xf>
    <xf numFmtId="0" fontId="7" fillId="7" borderId="1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right" vertical="center" wrapText="1" indent="1"/>
    </xf>
    <xf numFmtId="0" fontId="8" fillId="7" borderId="0" xfId="0" applyFont="1" applyFill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16" fillId="7" borderId="8" xfId="0" applyFont="1" applyFill="1" applyBorder="1" applyAlignment="1">
      <alignment horizontal="right" vertical="center" wrapText="1" inden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5" fillId="0" borderId="0" xfId="0" applyFont="1"/>
    <xf numFmtId="0" fontId="8" fillId="0" borderId="0" xfId="0" applyFont="1"/>
    <xf numFmtId="0" fontId="20" fillId="0" borderId="0" xfId="0" applyFont="1"/>
    <xf numFmtId="0" fontId="8" fillId="0" borderId="11" xfId="0" applyFont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center" wrapText="1"/>
    </xf>
    <xf numFmtId="0" fontId="8" fillId="5" borderId="3" xfId="0" applyFont="1" applyFill="1" applyBorder="1" applyAlignment="1">
      <alignment horizontal="left" vertical="top" wrapText="1" indent="1"/>
    </xf>
    <xf numFmtId="49" fontId="8" fillId="0" borderId="3" xfId="0" applyNumberFormat="1" applyFont="1" applyBorder="1" applyAlignment="1">
      <alignment vertical="top"/>
    </xf>
    <xf numFmtId="0" fontId="8" fillId="5" borderId="2" xfId="0" applyFont="1" applyFill="1" applyBorder="1" applyAlignment="1">
      <alignment horizontal="left" vertical="top" wrapText="1" inden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 wrapText="1"/>
    </xf>
    <xf numFmtId="0" fontId="25" fillId="8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textRotation="90" wrapText="1"/>
    </xf>
    <xf numFmtId="0" fontId="25" fillId="7" borderId="11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17" borderId="11" xfId="0" applyFont="1" applyFill="1" applyBorder="1" applyAlignment="1">
      <alignment horizontal="center" vertical="center" wrapText="1"/>
    </xf>
    <xf numFmtId="0" fontId="24" fillId="18" borderId="11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4" fillId="19" borderId="11" xfId="0" applyFont="1" applyFill="1" applyBorder="1" applyAlignment="1">
      <alignment horizontal="center" vertical="center" wrapText="1"/>
    </xf>
    <xf numFmtId="0" fontId="25" fillId="20" borderId="11" xfId="0" applyFont="1" applyFill="1" applyBorder="1" applyAlignment="1">
      <alignment horizontal="center" vertical="center" wrapText="1"/>
    </xf>
    <xf numFmtId="0" fontId="24" fillId="21" borderId="11" xfId="0" applyFont="1" applyFill="1" applyBorder="1" applyAlignment="1">
      <alignment horizontal="center" vertical="center" wrapText="1"/>
    </xf>
    <xf numFmtId="0" fontId="25" fillId="22" borderId="11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5" fillId="15" borderId="11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 indent="1"/>
    </xf>
    <xf numFmtId="0" fontId="25" fillId="0" borderId="0" xfId="0" applyFont="1" applyAlignment="1">
      <alignment horizontal="right" vertical="center" wrapText="1" indent="1"/>
    </xf>
    <xf numFmtId="0" fontId="25" fillId="0" borderId="1" xfId="0" applyFont="1" applyBorder="1" applyAlignment="1">
      <alignment horizontal="right" vertical="center" wrapText="1" indent="1"/>
    </xf>
    <xf numFmtId="0" fontId="25" fillId="0" borderId="7" xfId="0" applyFont="1" applyBorder="1" applyAlignment="1">
      <alignment horizontal="right" vertical="center" wrapText="1" indent="1"/>
    </xf>
    <xf numFmtId="0" fontId="25" fillId="0" borderId="2" xfId="0" applyFont="1" applyBorder="1" applyAlignment="1">
      <alignment horizontal="right" vertical="center" wrapText="1" indent="1"/>
    </xf>
    <xf numFmtId="0" fontId="25" fillId="0" borderId="13" xfId="0" applyFont="1" applyBorder="1" applyAlignment="1">
      <alignment horizontal="right" vertical="center" wrapText="1" indent="1"/>
    </xf>
    <xf numFmtId="49" fontId="25" fillId="0" borderId="3" xfId="0" applyNumberFormat="1" applyFont="1" applyBorder="1" applyAlignment="1">
      <alignment horizontal="right" vertical="top" wrapText="1" indent="1"/>
    </xf>
    <xf numFmtId="49" fontId="25" fillId="0" borderId="10" xfId="0" applyNumberFormat="1" applyFont="1" applyBorder="1" applyAlignment="1">
      <alignment horizontal="right" vertical="top" wrapText="1" indent="1"/>
    </xf>
    <xf numFmtId="49" fontId="25" fillId="0" borderId="4" xfId="0" applyNumberFormat="1" applyFont="1" applyBorder="1" applyAlignment="1">
      <alignment horizontal="right" vertical="top" wrapText="1" indent="1"/>
    </xf>
    <xf numFmtId="49" fontId="25" fillId="0" borderId="22" xfId="0" applyNumberFormat="1" applyFont="1" applyBorder="1" applyAlignment="1">
      <alignment horizontal="right" vertical="top" wrapText="1" indent="1"/>
    </xf>
    <xf numFmtId="49" fontId="25" fillId="0" borderId="12" xfId="0" applyNumberFormat="1" applyFont="1" applyBorder="1" applyAlignment="1">
      <alignment horizontal="right" vertical="top" wrapText="1" indent="1"/>
    </xf>
    <xf numFmtId="49" fontId="25" fillId="0" borderId="15" xfId="0" applyNumberFormat="1" applyFont="1" applyBorder="1" applyAlignment="1">
      <alignment horizontal="right" vertical="top" wrapText="1" indent="1"/>
    </xf>
    <xf numFmtId="49" fontId="25" fillId="0" borderId="14" xfId="0" applyNumberFormat="1" applyFont="1" applyBorder="1" applyAlignment="1">
      <alignment horizontal="right" vertical="top" wrapText="1" indent="1"/>
    </xf>
    <xf numFmtId="49" fontId="25" fillId="0" borderId="7" xfId="0" applyNumberFormat="1" applyFont="1" applyBorder="1" applyAlignment="1">
      <alignment horizontal="right" vertical="top" wrapText="1" indent="1"/>
    </xf>
    <xf numFmtId="49" fontId="25" fillId="0" borderId="13" xfId="0" applyNumberFormat="1" applyFont="1" applyBorder="1" applyAlignment="1">
      <alignment horizontal="right" vertical="top" wrapText="1" indent="1"/>
    </xf>
    <xf numFmtId="49" fontId="25" fillId="0" borderId="2" xfId="0" applyNumberFormat="1" applyFont="1" applyBorder="1" applyAlignment="1">
      <alignment horizontal="right" vertical="top" wrapText="1" indent="1"/>
    </xf>
    <xf numFmtId="49" fontId="25" fillId="0" borderId="16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vertical="top" wrapText="1" indent="1"/>
    </xf>
    <xf numFmtId="49" fontId="25" fillId="0" borderId="1" xfId="0" applyNumberFormat="1" applyFont="1" applyBorder="1" applyAlignment="1">
      <alignment horizontal="right" vertical="top" wrapText="1" indent="1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9" fillId="5" borderId="3" xfId="0" applyNumberFormat="1" applyFont="1" applyFill="1" applyBorder="1" applyAlignment="1">
      <alignment horizontal="right" vertical="center" wrapText="1" indent="1"/>
    </xf>
    <xf numFmtId="49" fontId="19" fillId="5" borderId="1" xfId="0" applyNumberFormat="1" applyFont="1" applyFill="1" applyBorder="1" applyAlignment="1">
      <alignment horizontal="right" vertical="center" wrapText="1" indent="1"/>
    </xf>
    <xf numFmtId="0" fontId="32" fillId="0" borderId="3" xfId="0" applyFont="1" applyBorder="1" applyAlignment="1">
      <alignment horizontal="right" vertical="center" wrapText="1" indent="1"/>
    </xf>
    <xf numFmtId="0" fontId="32" fillId="0" borderId="1" xfId="0" applyFont="1" applyBorder="1" applyAlignment="1">
      <alignment horizontal="right" vertical="center" wrapText="1" indent="1"/>
    </xf>
    <xf numFmtId="0" fontId="32" fillId="0" borderId="10" xfId="0" applyFont="1" applyBorder="1" applyAlignment="1">
      <alignment horizontal="right" vertical="center" wrapText="1" indent="1"/>
    </xf>
    <xf numFmtId="0" fontId="32" fillId="0" borderId="2" xfId="0" applyFont="1" applyBorder="1" applyAlignment="1">
      <alignment horizontal="right" vertical="center" wrapText="1" indent="1"/>
    </xf>
    <xf numFmtId="0" fontId="32" fillId="0" borderId="0" xfId="0" applyFont="1" applyAlignment="1">
      <alignment horizontal="right" vertical="center" wrapText="1" indent="1"/>
    </xf>
    <xf numFmtId="0" fontId="25" fillId="0" borderId="3" xfId="0" applyFont="1" applyBorder="1" applyAlignment="1">
      <alignment horizontal="right" vertical="center" wrapText="1" inden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0" fontId="25" fillId="0" borderId="11" xfId="0" applyFont="1" applyBorder="1" applyAlignment="1">
      <alignment vertical="top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9" fontId="16" fillId="26" borderId="0" xfId="0" applyNumberFormat="1" applyFont="1" applyFill="1" applyAlignment="1">
      <alignment horizontal="left" vertical="center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2" xfId="0" applyFont="1" applyFill="1" applyBorder="1" applyAlignment="1" applyProtection="1">
      <alignment horizontal="left" vertical="center" wrapText="1" indent="1"/>
      <protection locked="0"/>
    </xf>
    <xf numFmtId="0" fontId="25" fillId="8" borderId="7" xfId="0" applyFont="1" applyFill="1" applyBorder="1" applyAlignment="1">
      <alignment horizontal="left" vertical="center" wrapText="1" indent="1"/>
    </xf>
    <xf numFmtId="0" fontId="25" fillId="8" borderId="13" xfId="0" applyFont="1" applyFill="1" applyBorder="1" applyAlignment="1">
      <alignment horizontal="left" vertical="center" wrapText="1" indent="1"/>
    </xf>
    <xf numFmtId="0" fontId="25" fillId="8" borderId="2" xfId="0" applyFont="1" applyFill="1" applyBorder="1" applyAlignment="1">
      <alignment horizontal="left" vertical="center" wrapText="1" inden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49" fontId="27" fillId="0" borderId="2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16" fillId="26" borderId="0" xfId="0" applyNumberFormat="1" applyFont="1" applyFill="1" applyAlignment="1">
      <alignment horizontal="center" vertical="top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0" fontId="8" fillId="5" borderId="7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291" customWidth="1"/>
    <col min="2" max="3" width="9.7109375" style="291" customWidth="1"/>
    <col min="4" max="4" width="4.28515625" style="291" customWidth="1"/>
    <col min="5" max="6" width="4.42578125" style="291" customWidth="1"/>
    <col min="7" max="7" width="4.5703125" style="291" customWidth="1"/>
    <col min="8" max="25" width="4.42578125" style="291" customWidth="1"/>
    <col min="26" max="26" width="2.7109375" style="291" customWidth="1"/>
    <col min="27" max="29" width="9.140625" style="291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66" t="s">
        <v>1</v>
      </c>
      <c r="C2" s="366"/>
      <c r="D2" s="366"/>
      <c r="E2" s="366"/>
      <c r="F2" s="366"/>
      <c r="G2" s="36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66" t="s">
        <v>2</v>
      </c>
      <c r="C3" s="366"/>
      <c r="D3" s="366"/>
      <c r="E3" s="366"/>
      <c r="F3" s="366"/>
      <c r="G3" s="36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6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2024 года</v>
      </c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9"/>
      <c r="AA5" s="3"/>
      <c r="AB5" s="8"/>
      <c r="AC5" s="8"/>
    </row>
    <row r="6" spans="1:29" ht="6" customHeight="1" x14ac:dyDescent="0.25">
      <c r="A6" s="11"/>
      <c r="B6" s="359" t="s">
        <v>3</v>
      </c>
      <c r="C6" s="36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59"/>
      <c r="C7" s="362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59"/>
      <c r="C8" s="362"/>
      <c r="D8" s="21"/>
      <c r="E8" s="22" t="s">
        <v>4</v>
      </c>
      <c r="F8" s="368" t="s">
        <v>5</v>
      </c>
      <c r="G8" s="361"/>
      <c r="H8" s="361"/>
      <c r="I8" s="361"/>
      <c r="J8" s="361"/>
      <c r="K8" s="361"/>
      <c r="L8" s="361"/>
      <c r="M8" s="361"/>
      <c r="N8" s="21"/>
      <c r="O8" s="23" t="s">
        <v>4</v>
      </c>
      <c r="P8" s="369" t="s">
        <v>6</v>
      </c>
      <c r="Q8" s="370"/>
      <c r="R8" s="370"/>
      <c r="S8" s="370"/>
      <c r="T8" s="370"/>
      <c r="U8" s="370"/>
      <c r="V8" s="370"/>
      <c r="W8" s="370"/>
      <c r="X8" s="370"/>
      <c r="Y8" s="17"/>
      <c r="Z8" s="15"/>
      <c r="AA8" s="2"/>
      <c r="AB8" s="2"/>
      <c r="AC8" s="2"/>
    </row>
    <row r="9" spans="1:29" ht="15" customHeight="1" x14ac:dyDescent="0.25">
      <c r="A9" s="11"/>
      <c r="B9" s="359"/>
      <c r="C9" s="362"/>
      <c r="D9" s="21"/>
      <c r="E9" s="24" t="s">
        <v>4</v>
      </c>
      <c r="F9" s="368" t="s">
        <v>7</v>
      </c>
      <c r="G9" s="361"/>
      <c r="H9" s="361"/>
      <c r="I9" s="361"/>
      <c r="J9" s="361"/>
      <c r="K9" s="361"/>
      <c r="L9" s="361"/>
      <c r="M9" s="361"/>
      <c r="N9" s="21"/>
      <c r="O9" s="25" t="s">
        <v>4</v>
      </c>
      <c r="P9" s="369" t="s">
        <v>8</v>
      </c>
      <c r="Q9" s="370"/>
      <c r="R9" s="370"/>
      <c r="S9" s="370"/>
      <c r="T9" s="370"/>
      <c r="U9" s="370"/>
      <c r="V9" s="370"/>
      <c r="W9" s="370"/>
      <c r="X9" s="370"/>
      <c r="Y9" s="17"/>
      <c r="Z9" s="15"/>
      <c r="AA9" s="2"/>
      <c r="AB9" s="2"/>
      <c r="AC9" s="2"/>
    </row>
    <row r="10" spans="1:29" ht="21" customHeight="1" x14ac:dyDescent="0.25">
      <c r="A10" s="11"/>
      <c r="B10" s="359"/>
      <c r="C10" s="360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57" t="s">
        <v>9</v>
      </c>
      <c r="C11" s="358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59"/>
      <c r="C12" s="360"/>
      <c r="D12" s="20"/>
      <c r="E12" s="361" t="s">
        <v>10</v>
      </c>
      <c r="F12" s="361"/>
      <c r="G12" s="361"/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17"/>
      <c r="Z12" s="15"/>
      <c r="AA12" s="2"/>
      <c r="AB12" s="2"/>
      <c r="AC12" s="2"/>
    </row>
    <row r="13" spans="1:29" ht="6" customHeight="1" x14ac:dyDescent="0.25">
      <c r="A13" s="11"/>
      <c r="B13" s="357" t="s">
        <v>11</v>
      </c>
      <c r="C13" s="35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59"/>
      <c r="C14" s="362"/>
      <c r="D14" s="21"/>
      <c r="E14" s="365" t="s">
        <v>12</v>
      </c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365"/>
      <c r="S14" s="365"/>
      <c r="T14" s="365"/>
      <c r="U14" s="365"/>
      <c r="V14" s="365"/>
      <c r="W14" s="365"/>
      <c r="X14" s="365"/>
      <c r="Y14" s="17"/>
      <c r="Z14" s="15"/>
      <c r="AA14" s="2"/>
      <c r="AB14" s="2"/>
      <c r="AC14" s="2"/>
    </row>
    <row r="15" spans="1:29" ht="6" customHeight="1" x14ac:dyDescent="0.25">
      <c r="A15" s="11"/>
      <c r="B15" s="363"/>
      <c r="C15" s="364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abSelected="1" topLeftCell="D2" zoomScale="90" workbookViewId="0">
      <selection activeCell="H33" sqref="H33"/>
    </sheetView>
  </sheetViews>
  <sheetFormatPr defaultRowHeight="10.5" customHeight="1" x14ac:dyDescent="0.25"/>
  <cols>
    <col min="1" max="3" width="9.140625" style="291" hidden="1"/>
    <col min="4" max="4" width="2.7109375" style="291" customWidth="1"/>
    <col min="5" max="5" width="19.7109375" style="291" customWidth="1"/>
    <col min="6" max="6" width="22.7109375" style="291" customWidth="1"/>
    <col min="7" max="7" width="0.140625" style="291" customWidth="1"/>
    <col min="8" max="8" width="74.7109375" style="291" customWidth="1"/>
    <col min="9" max="15" width="2.7109375" style="291" customWidth="1"/>
    <col min="16" max="16" width="12.5703125" style="291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82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2024 года</v>
      </c>
      <c r="F4" s="382"/>
      <c r="G4" s="382"/>
      <c r="H4" s="382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72" t="s">
        <v>14</v>
      </c>
      <c r="F6" s="373"/>
      <c r="G6" s="36"/>
      <c r="H6" s="39" t="s">
        <v>15</v>
      </c>
      <c r="I6" s="38"/>
      <c r="J6" s="8"/>
      <c r="K6" s="8"/>
      <c r="L6" s="8"/>
      <c r="M6" s="8"/>
      <c r="N6" s="8"/>
      <c r="O6" s="31"/>
      <c r="P6" s="40" t="s">
        <v>16</v>
      </c>
    </row>
    <row r="7" spans="1:16" ht="9" customHeight="1" x14ac:dyDescent="0.25">
      <c r="A7" s="29"/>
      <c r="B7" s="8"/>
      <c r="C7" s="8"/>
      <c r="D7" s="8"/>
      <c r="E7" s="41"/>
      <c r="F7" s="42"/>
      <c r="G7" s="33"/>
      <c r="H7" s="44"/>
      <c r="I7" s="8"/>
      <c r="J7" s="8"/>
      <c r="K7" s="8"/>
      <c r="L7" s="8"/>
      <c r="M7" s="8"/>
      <c r="N7" s="8"/>
      <c r="O7" s="8"/>
      <c r="P7" s="44"/>
    </row>
    <row r="8" spans="1:16" ht="15" customHeight="1" x14ac:dyDescent="0.25">
      <c r="A8" s="29"/>
      <c r="B8" s="8"/>
      <c r="C8" s="8"/>
      <c r="D8" s="31"/>
      <c r="E8" s="372" t="s">
        <v>17</v>
      </c>
      <c r="F8" s="383"/>
      <c r="G8" s="31"/>
      <c r="H8" s="45">
        <f>PERIOD</f>
        <v>2024</v>
      </c>
      <c r="I8" s="38"/>
      <c r="J8" s="8"/>
      <c r="K8" s="8"/>
      <c r="L8" s="8"/>
      <c r="M8" s="8"/>
      <c r="N8" s="8"/>
      <c r="O8" s="31"/>
      <c r="P8" s="40" t="s">
        <v>16</v>
      </c>
    </row>
    <row r="9" spans="1:16" ht="15" customHeight="1" x14ac:dyDescent="0.25">
      <c r="A9" s="29"/>
      <c r="B9" s="8"/>
      <c r="C9" s="8"/>
      <c r="D9" s="31"/>
      <c r="E9" s="376"/>
      <c r="F9" s="384"/>
      <c r="G9" s="43"/>
      <c r="H9" s="45" t="str">
        <f>CURRENT_PERIOD</f>
        <v>I полугодие</v>
      </c>
      <c r="I9" s="38"/>
      <c r="J9" s="8"/>
      <c r="K9" s="8"/>
      <c r="L9" s="8"/>
      <c r="M9" s="8"/>
      <c r="N9" s="8"/>
      <c r="O9" s="31"/>
      <c r="P9" s="40" t="s">
        <v>16</v>
      </c>
    </row>
    <row r="10" spans="1:16" ht="9" customHeight="1" x14ac:dyDescent="0.25">
      <c r="A10" s="29"/>
      <c r="B10" s="8"/>
      <c r="C10" s="8"/>
      <c r="D10" s="8"/>
      <c r="E10" s="46"/>
      <c r="F10" s="47"/>
      <c r="G10" s="33"/>
      <c r="H10" s="34"/>
      <c r="I10" s="8"/>
      <c r="J10" s="8"/>
      <c r="K10" s="8"/>
      <c r="L10" s="8"/>
      <c r="M10" s="8"/>
      <c r="N10" s="8"/>
      <c r="O10" s="8"/>
      <c r="P10" s="44"/>
    </row>
    <row r="11" spans="1:16" ht="11.25" hidden="1" customHeight="1" x14ac:dyDescent="0.25">
      <c r="A11" s="8"/>
      <c r="B11" s="8"/>
      <c r="C11" s="8"/>
      <c r="D11" s="31"/>
      <c r="E11" s="385" t="s">
        <v>18</v>
      </c>
      <c r="F11" s="386"/>
      <c r="G11" s="49"/>
      <c r="H11" s="50"/>
      <c r="I11" s="38"/>
      <c r="J11" s="8"/>
      <c r="K11" s="8"/>
      <c r="L11" s="8"/>
      <c r="M11" s="8"/>
      <c r="N11" s="8"/>
      <c r="O11" s="31"/>
      <c r="P11" s="44"/>
    </row>
    <row r="12" spans="1:16" ht="11.25" hidden="1" customHeight="1" x14ac:dyDescent="0.25">
      <c r="A12" s="29"/>
      <c r="B12" s="8"/>
      <c r="C12" s="8"/>
      <c r="D12" s="8"/>
      <c r="E12" s="41"/>
      <c r="F12" s="42"/>
      <c r="G12" s="33"/>
      <c r="H12" s="34"/>
      <c r="I12" s="8"/>
      <c r="J12" s="8"/>
      <c r="K12" s="8"/>
      <c r="L12" s="8"/>
      <c r="M12" s="8"/>
      <c r="N12" s="8"/>
      <c r="O12" s="8"/>
      <c r="P12" s="44"/>
    </row>
    <row r="13" spans="1:16" ht="39" customHeight="1" x14ac:dyDescent="0.25">
      <c r="A13" s="48"/>
      <c r="B13" s="8"/>
      <c r="C13" s="8"/>
      <c r="D13" s="31"/>
      <c r="E13" s="372" t="s">
        <v>19</v>
      </c>
      <c r="F13" s="373"/>
      <c r="G13" s="36"/>
      <c r="H13" s="39" t="s">
        <v>20</v>
      </c>
      <c r="I13" s="38"/>
      <c r="J13" s="8"/>
      <c r="K13" s="8"/>
      <c r="L13" s="8"/>
      <c r="M13" s="8"/>
      <c r="N13" s="8"/>
      <c r="O13" s="31"/>
      <c r="P13" s="40" t="s">
        <v>16</v>
      </c>
    </row>
    <row r="14" spans="1:16" ht="11.25" hidden="1" customHeight="1" x14ac:dyDescent="0.25">
      <c r="A14" s="48"/>
      <c r="B14" s="48"/>
      <c r="C14" s="8"/>
      <c r="D14" s="52"/>
      <c r="E14" s="53"/>
      <c r="F14" s="53"/>
      <c r="G14" s="51"/>
      <c r="H14" s="54"/>
      <c r="I14" s="8"/>
      <c r="J14" s="8"/>
      <c r="K14" s="8"/>
      <c r="L14" s="8"/>
      <c r="M14" s="8"/>
      <c r="N14" s="8"/>
      <c r="O14" s="8"/>
      <c r="P14" s="44"/>
    </row>
    <row r="15" spans="1:16" ht="14.25" customHeight="1" x14ac:dyDescent="0.25">
      <c r="A15" s="8"/>
      <c r="B15" s="8"/>
      <c r="C15" s="8"/>
      <c r="D15" s="31"/>
      <c r="E15" s="372" t="s">
        <v>21</v>
      </c>
      <c r="F15" s="373"/>
      <c r="G15" s="43"/>
      <c r="H15" s="124" t="s">
        <v>22</v>
      </c>
      <c r="I15" s="38"/>
      <c r="J15" s="8"/>
      <c r="K15" s="8"/>
      <c r="L15" s="8"/>
      <c r="M15" s="8"/>
      <c r="N15" s="8"/>
      <c r="O15" s="31"/>
      <c r="P15" s="40" t="s">
        <v>16</v>
      </c>
    </row>
    <row r="16" spans="1:16" ht="14.25" customHeight="1" x14ac:dyDescent="0.25">
      <c r="A16" s="8"/>
      <c r="B16" s="8"/>
      <c r="C16" s="8"/>
      <c r="D16" s="31"/>
      <c r="E16" s="372" t="s">
        <v>23</v>
      </c>
      <c r="F16" s="373"/>
      <c r="G16" s="43"/>
      <c r="H16" s="124" t="s">
        <v>24</v>
      </c>
      <c r="I16" s="38"/>
      <c r="J16" s="8"/>
      <c r="K16" s="8"/>
      <c r="L16" s="8"/>
      <c r="M16" s="8"/>
      <c r="N16" s="8"/>
      <c r="O16" s="31"/>
      <c r="P16" s="40" t="s">
        <v>16</v>
      </c>
    </row>
    <row r="17" spans="1:16" ht="14.25" customHeight="1" x14ac:dyDescent="0.25">
      <c r="A17" s="8"/>
      <c r="B17" s="8"/>
      <c r="C17" s="8"/>
      <c r="D17" s="31"/>
      <c r="E17" s="372" t="s">
        <v>25</v>
      </c>
      <c r="F17" s="373"/>
      <c r="G17" s="43"/>
      <c r="H17" s="124" t="s">
        <v>26</v>
      </c>
      <c r="I17" s="38"/>
      <c r="J17" s="8"/>
      <c r="K17" s="8"/>
      <c r="L17" s="8"/>
      <c r="M17" s="8"/>
      <c r="N17" s="8"/>
      <c r="O17" s="31"/>
      <c r="P17" s="40" t="s">
        <v>16</v>
      </c>
    </row>
    <row r="18" spans="1:16" ht="24" customHeight="1" x14ac:dyDescent="0.25">
      <c r="A18" s="8"/>
      <c r="B18" s="8"/>
      <c r="C18" s="8"/>
      <c r="D18" s="31"/>
      <c r="E18" s="372" t="s">
        <v>27</v>
      </c>
      <c r="F18" s="373"/>
      <c r="G18" s="43"/>
      <c r="H18" s="125" t="s">
        <v>28</v>
      </c>
      <c r="I18" s="38"/>
      <c r="J18" s="8"/>
      <c r="K18" s="8"/>
      <c r="L18" s="8"/>
      <c r="M18" s="8"/>
      <c r="N18" s="8"/>
      <c r="O18" s="31"/>
      <c r="P18" s="40" t="s">
        <v>16</v>
      </c>
    </row>
    <row r="19" spans="1:16" ht="6" customHeight="1" x14ac:dyDescent="0.25">
      <c r="A19" s="29"/>
      <c r="B19" s="8"/>
      <c r="C19" s="8"/>
      <c r="D19" s="8"/>
      <c r="E19" s="41"/>
      <c r="F19" s="42"/>
      <c r="G19" s="33"/>
      <c r="H19" s="44"/>
      <c r="I19" s="8"/>
      <c r="J19" s="8"/>
      <c r="K19" s="8"/>
      <c r="L19" s="8"/>
      <c r="M19" s="8"/>
      <c r="N19" s="8"/>
      <c r="O19" s="8"/>
      <c r="P19" s="44"/>
    </row>
    <row r="20" spans="1:16" ht="15" customHeight="1" x14ac:dyDescent="0.25">
      <c r="A20" s="243"/>
      <c r="B20" s="243"/>
      <c r="C20" s="243"/>
      <c r="D20" s="31"/>
      <c r="E20" s="378" t="s">
        <v>29</v>
      </c>
      <c r="F20" s="379"/>
      <c r="G20" s="43"/>
      <c r="H20" s="245" t="s">
        <v>30</v>
      </c>
      <c r="I20" s="38"/>
      <c r="J20" s="243"/>
      <c r="K20" s="243"/>
      <c r="L20" s="243"/>
      <c r="M20" s="243"/>
      <c r="N20" s="243"/>
      <c r="O20" s="31"/>
      <c r="P20" s="31"/>
    </row>
    <row r="21" spans="1:16" ht="5.25" customHeight="1" x14ac:dyDescent="0.25">
      <c r="A21" s="48"/>
      <c r="B21" s="48"/>
      <c r="C21" s="8"/>
      <c r="D21" s="52"/>
      <c r="E21" s="51"/>
      <c r="F21" s="51"/>
      <c r="G21" s="51"/>
      <c r="H21" s="52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246"/>
      <c r="B22" s="246"/>
      <c r="C22" s="246"/>
      <c r="D22" s="31"/>
      <c r="E22" s="380" t="s">
        <v>31</v>
      </c>
      <c r="F22" s="381"/>
      <c r="G22" s="49"/>
      <c r="H22" s="247" t="s">
        <v>32</v>
      </c>
      <c r="I22" s="38"/>
      <c r="J22" s="246"/>
      <c r="K22" s="246"/>
      <c r="L22" s="246"/>
      <c r="M22" s="246"/>
      <c r="N22" s="246"/>
      <c r="O22" s="31"/>
      <c r="P22" s="31"/>
    </row>
    <row r="23" spans="1:16" ht="11.25" hidden="1" customHeight="1" x14ac:dyDescent="0.25">
      <c r="A23" s="48"/>
      <c r="B23" s="48"/>
      <c r="C23" s="8"/>
      <c r="D23" s="52"/>
      <c r="E23" s="51"/>
      <c r="F23" s="51"/>
      <c r="G23" s="51"/>
      <c r="H23" s="52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8"/>
      <c r="B24" s="48"/>
      <c r="C24" s="8"/>
      <c r="D24" s="52"/>
      <c r="E24" s="51"/>
      <c r="F24" s="51"/>
      <c r="G24" s="51"/>
      <c r="H24" s="52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8"/>
      <c r="B25" s="48"/>
      <c r="C25" s="8"/>
      <c r="D25" s="52"/>
      <c r="E25" s="51"/>
      <c r="F25" s="51"/>
      <c r="G25" s="51"/>
      <c r="H25" s="52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8"/>
      <c r="B26" s="48"/>
      <c r="C26" s="8"/>
      <c r="D26" s="52"/>
      <c r="E26" s="51"/>
      <c r="F26" s="51"/>
      <c r="G26" s="51"/>
      <c r="H26" s="52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8"/>
      <c r="B27" s="48"/>
      <c r="C27" s="8"/>
      <c r="D27" s="52"/>
      <c r="E27" s="51"/>
      <c r="F27" s="51"/>
      <c r="G27" s="51"/>
      <c r="H27" s="52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8"/>
      <c r="B28" s="48"/>
      <c r="C28" s="8"/>
      <c r="D28" s="52"/>
      <c r="E28" s="51"/>
      <c r="F28" s="51"/>
      <c r="G28" s="51"/>
      <c r="H28" s="52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8"/>
      <c r="B29" s="48"/>
      <c r="C29" s="8"/>
      <c r="D29" s="52"/>
      <c r="E29" s="51"/>
      <c r="F29" s="51"/>
      <c r="G29" s="51"/>
      <c r="H29" s="52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77" t="s">
        <v>33</v>
      </c>
      <c r="F31" s="377"/>
      <c r="G31" s="218"/>
      <c r="H31" s="218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6"/>
      <c r="F32" s="57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74" t="s">
        <v>34</v>
      </c>
      <c r="F33" s="58" t="s">
        <v>35</v>
      </c>
      <c r="G33" s="43"/>
      <c r="H33" s="125" t="s">
        <v>36</v>
      </c>
      <c r="I33" s="38"/>
      <c r="J33" s="8"/>
      <c r="K33" s="8"/>
      <c r="L33" s="8"/>
      <c r="M33" s="8"/>
      <c r="N33" s="8"/>
      <c r="O33" s="31"/>
      <c r="P33" s="40" t="s">
        <v>16</v>
      </c>
    </row>
    <row r="34" spans="1:16" ht="15" customHeight="1" x14ac:dyDescent="0.25">
      <c r="A34" s="8"/>
      <c r="B34" s="8"/>
      <c r="C34" s="8"/>
      <c r="D34" s="31"/>
      <c r="E34" s="375"/>
      <c r="F34" s="58" t="s">
        <v>37</v>
      </c>
      <c r="G34" s="43"/>
      <c r="H34" s="125" t="s">
        <v>38</v>
      </c>
      <c r="I34" s="38"/>
      <c r="J34" s="8"/>
      <c r="K34" s="8"/>
      <c r="L34" s="8"/>
      <c r="M34" s="8"/>
      <c r="N34" s="8"/>
      <c r="O34" s="31"/>
      <c r="P34" s="40" t="s">
        <v>16</v>
      </c>
    </row>
    <row r="35" spans="1:16" ht="15" customHeight="1" x14ac:dyDescent="0.25">
      <c r="A35" s="8"/>
      <c r="B35" s="8"/>
      <c r="C35" s="8"/>
      <c r="D35" s="31"/>
      <c r="E35" s="375"/>
      <c r="F35" s="58" t="s">
        <v>39</v>
      </c>
      <c r="G35" s="43"/>
      <c r="H35" s="125" t="s">
        <v>40</v>
      </c>
      <c r="I35" s="38"/>
      <c r="J35" s="8"/>
      <c r="K35" s="8"/>
      <c r="L35" s="8"/>
      <c r="M35" s="8"/>
      <c r="N35" s="8"/>
      <c r="O35" s="31"/>
      <c r="P35" s="40" t="s">
        <v>16</v>
      </c>
    </row>
    <row r="36" spans="1:16" ht="15" customHeight="1" x14ac:dyDescent="0.25">
      <c r="A36" s="8"/>
      <c r="B36" s="8"/>
      <c r="C36" s="8"/>
      <c r="D36" s="31"/>
      <c r="E36" s="376"/>
      <c r="F36" s="59" t="s">
        <v>41</v>
      </c>
      <c r="G36" s="43"/>
      <c r="H36" s="125" t="s">
        <v>42</v>
      </c>
      <c r="I36" s="38"/>
      <c r="J36" s="8"/>
      <c r="K36" s="8"/>
      <c r="L36" s="8"/>
      <c r="M36" s="8"/>
      <c r="N36" s="8"/>
      <c r="O36" s="31"/>
      <c r="P36" s="40" t="s">
        <v>16</v>
      </c>
    </row>
    <row r="37" spans="1:16" ht="9" customHeight="1" x14ac:dyDescent="0.25">
      <c r="A37" s="8"/>
      <c r="B37" s="8"/>
      <c r="C37" s="8"/>
      <c r="D37" s="8"/>
      <c r="E37" s="46"/>
      <c r="F37" s="60"/>
      <c r="G37" s="8"/>
      <c r="H37" s="44"/>
      <c r="I37" s="8"/>
      <c r="J37" s="8"/>
      <c r="K37" s="8"/>
      <c r="L37" s="8"/>
      <c r="M37" s="8"/>
      <c r="N37" s="8"/>
      <c r="O37" s="8"/>
      <c r="P37" s="44"/>
    </row>
    <row r="38" spans="1:16" ht="15" customHeight="1" x14ac:dyDescent="0.25">
      <c r="A38" s="8"/>
      <c r="B38" s="8"/>
      <c r="C38" s="8"/>
      <c r="D38" s="8"/>
      <c r="E38" s="371" t="s">
        <v>43</v>
      </c>
      <c r="F38" s="371"/>
      <c r="G38" s="371"/>
      <c r="H38" s="371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71" t="s">
        <v>44</v>
      </c>
      <c r="F39" s="371"/>
      <c r="G39" s="371"/>
      <c r="H39" s="371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71" t="s">
        <v>45</v>
      </c>
      <c r="F40" s="371"/>
      <c r="G40" s="371"/>
      <c r="H40" s="371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71" t="s">
        <v>46</v>
      </c>
      <c r="F41" s="371"/>
      <c r="G41" s="371"/>
      <c r="H41" s="371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71" t="s">
        <v>47</v>
      </c>
      <c r="F42" s="371"/>
      <c r="G42" s="371"/>
      <c r="H42" s="371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15:F15"/>
    <mergeCell ref="E4:H4"/>
    <mergeCell ref="E6:F6"/>
    <mergeCell ref="E8:F9"/>
    <mergeCell ref="E11:F11"/>
    <mergeCell ref="E13:F13"/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/>
  </sheetViews>
  <sheetFormatPr defaultRowHeight="10.5" customHeight="1" x14ac:dyDescent="0.25"/>
  <cols>
    <col min="1" max="2" width="9.140625" style="291" hidden="1"/>
    <col min="3" max="3" width="3.7109375" style="291" customWidth="1"/>
    <col min="4" max="4" width="9.140625" style="291" hidden="1"/>
    <col min="5" max="5" width="3.7109375" style="291" customWidth="1"/>
    <col min="6" max="6" width="6.7109375" style="291" customWidth="1"/>
    <col min="7" max="8" width="12.5703125" style="291" hidden="1" customWidth="1"/>
    <col min="9" max="9" width="25.7109375" style="291" hidden="1" customWidth="1"/>
    <col min="10" max="10" width="17.7109375" style="291" hidden="1" customWidth="1"/>
    <col min="11" max="11" width="24.7109375" style="291" customWidth="1"/>
    <col min="12" max="12" width="22.7109375" style="291" customWidth="1"/>
    <col min="13" max="13" width="11.7109375" style="291" customWidth="1"/>
    <col min="14" max="14" width="17.5703125" style="291" customWidth="1"/>
    <col min="15" max="16" width="9.140625" style="291" hidden="1"/>
    <col min="17" max="17" width="2.5703125" style="291" hidden="1" customWidth="1"/>
    <col min="18" max="19" width="22.7109375" style="291" customWidth="1"/>
    <col min="20" max="20" width="11.7109375" style="291" customWidth="1"/>
    <col min="21" max="21" width="18.7109375" style="291" customWidth="1"/>
    <col min="22" max="28" width="2.5703125" style="291" hidden="1" customWidth="1"/>
    <col min="29" max="29" width="42.7109375" style="291" customWidth="1"/>
    <col min="30" max="80" width="1.7109375" style="291" hidden="1" customWidth="1"/>
    <col min="81" max="83" width="13.5703125" style="291" hidden="1" customWidth="1"/>
    <col min="84" max="84" width="0.140625" style="291" customWidth="1"/>
  </cols>
  <sheetData>
    <row r="1" spans="1:84" ht="33.75" hidden="1" customHeight="1" x14ac:dyDescent="0.25">
      <c r="A1" s="29"/>
      <c r="B1" s="8"/>
      <c r="C1" s="8"/>
      <c r="D1" s="8"/>
      <c r="E1" s="8"/>
      <c r="F1" s="61" t="str">
        <f t="shared" ref="F1:M1" si="0">F12</f>
        <v>№ п/п</v>
      </c>
      <c r="G1" s="290" t="str">
        <f t="shared" si="0"/>
        <v>ИНН</v>
      </c>
      <c r="H1" s="290" t="str">
        <f t="shared" si="0"/>
        <v>КПП</v>
      </c>
      <c r="I1" s="290" t="str">
        <f t="shared" si="0"/>
        <v>Наименование ЮЛ / ИП</v>
      </c>
      <c r="J1" s="290" t="str">
        <f t="shared" si="0"/>
        <v>Организационно-правовая форма</v>
      </c>
      <c r="K1" s="61" t="str">
        <f t="shared" si="0"/>
        <v>Наименование (описание) обособленного подразделения</v>
      </c>
      <c r="L1" s="61" t="str">
        <f t="shared" si="0"/>
        <v>Вид(-ы) деятельности организации</v>
      </c>
      <c r="M1" s="61" t="str">
        <f t="shared" si="0"/>
        <v>Плательщик НДС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8"/>
      <c r="AC1" s="48"/>
      <c r="AD1" s="8"/>
      <c r="AE1" s="8"/>
      <c r="AF1" s="8"/>
      <c r="AG1" s="8"/>
      <c r="AH1" s="8"/>
      <c r="AI1" s="48"/>
      <c r="AJ1" s="8"/>
      <c r="AK1" s="8"/>
      <c r="AL1" s="8"/>
      <c r="AM1" s="8"/>
      <c r="AN1" s="8"/>
      <c r="AO1" s="8"/>
      <c r="AP1" s="48"/>
      <c r="AQ1" s="8"/>
      <c r="AR1" s="8"/>
      <c r="AS1" s="8"/>
      <c r="AT1" s="8"/>
      <c r="AU1" s="8"/>
      <c r="AV1" s="8"/>
      <c r="AW1" s="48"/>
      <c r="AX1" s="4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61" t="s">
        <v>48</v>
      </c>
      <c r="G2" s="61" t="s">
        <v>49</v>
      </c>
      <c r="H2" s="61" t="s">
        <v>50</v>
      </c>
      <c r="I2" s="61" t="s">
        <v>51</v>
      </c>
      <c r="J2" s="61" t="s">
        <v>52</v>
      </c>
      <c r="K2" s="61" t="s">
        <v>53</v>
      </c>
      <c r="L2" s="61" t="s">
        <v>54</v>
      </c>
      <c r="M2" s="61" t="s">
        <v>55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48"/>
      <c r="AD2" s="8"/>
      <c r="AE2" s="8"/>
      <c r="AF2" s="8"/>
      <c r="AG2" s="8"/>
      <c r="AH2" s="8"/>
      <c r="AI2" s="48"/>
      <c r="AJ2" s="8"/>
      <c r="AK2" s="8"/>
      <c r="AL2" s="8"/>
      <c r="AM2" s="8"/>
      <c r="AN2" s="8"/>
      <c r="AO2" s="8"/>
      <c r="AP2" s="48"/>
      <c r="AQ2" s="8"/>
      <c r="AR2" s="8"/>
      <c r="AS2" s="8"/>
      <c r="AT2" s="8"/>
      <c r="AU2" s="8"/>
      <c r="AV2" s="8"/>
      <c r="AW2" s="8"/>
      <c r="AX2" s="4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63"/>
      <c r="Q3" s="63"/>
      <c r="R3" s="63"/>
      <c r="S3" s="63"/>
      <c r="T3" s="63"/>
      <c r="U3" s="6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48"/>
      <c r="AJ3" s="8"/>
      <c r="AK3" s="8"/>
      <c r="AL3" s="8"/>
      <c r="AM3" s="8"/>
      <c r="AN3" s="8"/>
      <c r="AO3" s="8"/>
      <c r="AP3" s="4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56</v>
      </c>
      <c r="L4" s="44"/>
      <c r="M4" s="35"/>
      <c r="N4" s="35"/>
      <c r="O4" s="66"/>
      <c r="P4" s="35"/>
      <c r="Q4" s="35"/>
      <c r="R4" s="44"/>
      <c r="S4" s="35"/>
      <c r="T4" s="35"/>
      <c r="U4" s="35"/>
      <c r="V4" s="8"/>
      <c r="W4" s="8"/>
      <c r="X4" s="8"/>
      <c r="Y4" s="8"/>
      <c r="Z4" s="8"/>
      <c r="AA4" s="8"/>
      <c r="AB4" s="48"/>
      <c r="AC4" s="48"/>
      <c r="AD4" s="8"/>
      <c r="AE4" s="8"/>
      <c r="AF4" s="8"/>
      <c r="AG4" s="8"/>
      <c r="AH4" s="8"/>
      <c r="AI4" s="48"/>
      <c r="AJ4" s="8"/>
      <c r="AK4" s="8"/>
      <c r="AL4" s="8"/>
      <c r="AM4" s="8"/>
      <c r="AN4" s="8"/>
      <c r="AO4" s="8"/>
      <c r="AP4" s="48"/>
      <c r="AQ4" s="8"/>
      <c r="AR4" s="8"/>
      <c r="AS4" s="8"/>
      <c r="AT4" s="8"/>
      <c r="AU4" s="8"/>
      <c r="AV4" s="8"/>
      <c r="AW4" s="48"/>
      <c r="AX4" s="4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95"/>
      <c r="J5" s="395"/>
      <c r="K5" s="65"/>
      <c r="L5" s="34"/>
      <c r="M5" s="44"/>
      <c r="N5" s="44"/>
      <c r="O5" s="66"/>
      <c r="P5" s="35"/>
      <c r="Q5" s="35"/>
      <c r="R5" s="35"/>
      <c r="S5" s="35"/>
      <c r="T5" s="35"/>
      <c r="U5" s="35"/>
      <c r="V5" s="8"/>
      <c r="W5" s="8"/>
      <c r="X5" s="8"/>
      <c r="Y5" s="8"/>
      <c r="Z5" s="8"/>
      <c r="AA5" s="8"/>
      <c r="AB5" s="48"/>
      <c r="AC5" s="48"/>
      <c r="AD5" s="8"/>
      <c r="AE5" s="8"/>
      <c r="AF5" s="8"/>
      <c r="AG5" s="8"/>
      <c r="AH5" s="8"/>
      <c r="AI5" s="48"/>
      <c r="AJ5" s="8"/>
      <c r="AK5" s="8"/>
      <c r="AL5" s="8"/>
      <c r="AM5" s="8"/>
      <c r="AN5" s="8"/>
      <c r="AO5" s="8"/>
      <c r="AP5" s="48"/>
      <c r="AQ5" s="8"/>
      <c r="AR5" s="8"/>
      <c r="AS5" s="8"/>
      <c r="AT5" s="8"/>
      <c r="AU5" s="8"/>
      <c r="AV5" s="8"/>
      <c r="AW5" s="48"/>
      <c r="AX5" s="4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48"/>
      <c r="AC6" s="48"/>
      <c r="AD6" s="8"/>
      <c r="AE6" s="8"/>
      <c r="AF6" s="8"/>
      <c r="AG6" s="8"/>
      <c r="AH6" s="8"/>
      <c r="AI6" s="48"/>
      <c r="AJ6" s="8"/>
      <c r="AK6" s="8"/>
      <c r="AL6" s="8"/>
      <c r="AM6" s="8"/>
      <c r="AN6" s="8"/>
      <c r="AO6" s="8"/>
      <c r="AP6" s="48"/>
      <c r="AQ6" s="8"/>
      <c r="AR6" s="8"/>
      <c r="AS6" s="8"/>
      <c r="AT6" s="8"/>
      <c r="AU6" s="8"/>
      <c r="AV6" s="8"/>
      <c r="AW6" s="48"/>
      <c r="AX6" s="4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96"/>
      <c r="BS7" s="396"/>
      <c r="BT7" s="396"/>
      <c r="BU7" s="396"/>
      <c r="BV7" s="396"/>
      <c r="BW7" s="396"/>
      <c r="BX7" s="396"/>
      <c r="BY7" s="396"/>
      <c r="BZ7" s="396"/>
      <c r="CA7" s="8"/>
      <c r="CB7" s="8"/>
      <c r="CC7" s="397"/>
      <c r="CD7" s="397"/>
      <c r="CE7" s="397"/>
      <c r="CF7" s="397"/>
    </row>
    <row r="8" spans="1:84" ht="11.25" hidden="1" customHeight="1" x14ac:dyDescent="0.25">
      <c r="A8" s="29"/>
      <c r="B8" s="8"/>
      <c r="C8" s="8"/>
      <c r="D8" s="8"/>
      <c r="E8" s="33"/>
      <c r="F8" s="63"/>
      <c r="G8" s="63"/>
      <c r="H8" s="63"/>
      <c r="I8" s="63"/>
      <c r="J8" s="63"/>
      <c r="K8" s="63"/>
      <c r="L8" s="63"/>
      <c r="M8" s="63"/>
      <c r="N8" s="8"/>
      <c r="O8" s="8"/>
      <c r="P8" s="8"/>
      <c r="Q8" s="8"/>
      <c r="R8" s="63"/>
      <c r="S8" s="63"/>
      <c r="T8" s="63"/>
      <c r="U8" s="63"/>
      <c r="V8" s="8"/>
      <c r="W8" s="8"/>
      <c r="X8" s="8"/>
      <c r="Y8" s="8"/>
      <c r="Z8" s="8"/>
      <c r="AA8" s="8"/>
      <c r="AB8" s="33"/>
      <c r="AC8" s="67"/>
      <c r="AD8" s="33"/>
      <c r="AE8" s="33"/>
      <c r="AF8" s="48"/>
      <c r="AG8" s="8"/>
      <c r="AH8" s="8"/>
      <c r="AI8" s="33"/>
      <c r="AJ8" s="33"/>
      <c r="AK8" s="33"/>
      <c r="AL8" s="33"/>
      <c r="AM8" s="48"/>
      <c r="AN8" s="8"/>
      <c r="AO8" s="8"/>
      <c r="AP8" s="33"/>
      <c r="AQ8" s="33"/>
      <c r="AR8" s="33"/>
      <c r="AS8" s="33"/>
      <c r="AT8" s="48"/>
      <c r="AU8" s="8"/>
      <c r="AV8" s="8"/>
      <c r="AW8" s="33"/>
      <c r="AX8" s="33"/>
      <c r="AY8" s="33"/>
      <c r="AZ8" s="33"/>
      <c r="BA8" s="4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7"/>
      <c r="F9" s="69" t="s">
        <v>16</v>
      </c>
      <c r="G9" s="69" t="s">
        <v>16</v>
      </c>
      <c r="H9" s="69" t="s">
        <v>16</v>
      </c>
      <c r="I9" s="69" t="s">
        <v>16</v>
      </c>
      <c r="J9" s="69" t="s">
        <v>16</v>
      </c>
      <c r="K9" s="69" t="s">
        <v>57</v>
      </c>
      <c r="L9" s="69" t="s">
        <v>16</v>
      </c>
      <c r="M9" s="69" t="s">
        <v>16</v>
      </c>
      <c r="N9" s="68"/>
      <c r="O9" s="8"/>
      <c r="P9" s="8"/>
      <c r="Q9" s="63"/>
      <c r="R9" s="69" t="s">
        <v>16</v>
      </c>
      <c r="S9" s="69" t="s">
        <v>16</v>
      </c>
      <c r="T9" s="69" t="s">
        <v>16</v>
      </c>
      <c r="U9" s="69" t="s">
        <v>16</v>
      </c>
      <c r="V9" s="68"/>
      <c r="W9" s="8"/>
      <c r="X9" s="8"/>
      <c r="Y9" s="8"/>
      <c r="Z9" s="8"/>
      <c r="AA9" s="8"/>
      <c r="AB9" s="31"/>
      <c r="AC9" s="69" t="s">
        <v>16</v>
      </c>
      <c r="AD9" s="38"/>
      <c r="AE9" s="8"/>
      <c r="AF9" s="48"/>
      <c r="AG9" s="8"/>
      <c r="AH9" s="8"/>
      <c r="AI9" s="8"/>
      <c r="AJ9" s="8"/>
      <c r="AK9" s="8"/>
      <c r="AL9" s="8"/>
      <c r="AM9" s="48"/>
      <c r="AN9" s="8"/>
      <c r="AO9" s="8"/>
      <c r="AP9" s="8"/>
      <c r="AQ9" s="8"/>
      <c r="AR9" s="8"/>
      <c r="AS9" s="8"/>
      <c r="AT9" s="48"/>
      <c r="AU9" s="8"/>
      <c r="AV9" s="8"/>
      <c r="AW9" s="8"/>
      <c r="AX9" s="8"/>
      <c r="AY9" s="8"/>
      <c r="AZ9" s="8"/>
      <c r="BA9" s="4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217"/>
      <c r="CA9" s="217"/>
      <c r="CB9" s="217"/>
      <c r="CC9" s="217"/>
      <c r="CD9" s="217"/>
      <c r="CE9" s="217"/>
      <c r="CF9" s="217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35"/>
      <c r="N10" s="8"/>
      <c r="O10" s="8"/>
      <c r="P10" s="8"/>
      <c r="Q10" s="8"/>
      <c r="R10" s="35"/>
      <c r="S10" s="35"/>
      <c r="T10" s="35"/>
      <c r="U10" s="35"/>
      <c r="V10" s="8"/>
      <c r="W10" s="8"/>
      <c r="X10" s="8"/>
      <c r="Y10" s="8"/>
      <c r="Z10" s="8"/>
      <c r="AA10" s="8"/>
      <c r="AB10" s="8"/>
      <c r="AC10" s="71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217"/>
      <c r="CA10" s="217"/>
      <c r="CB10" s="217"/>
      <c r="CC10" s="217"/>
      <c r="CD10" s="217"/>
      <c r="CE10" s="217"/>
      <c r="CF10" s="217"/>
    </row>
    <row r="11" spans="1:84" ht="5.25" customHeight="1" x14ac:dyDescent="0.25">
      <c r="A11" s="29"/>
      <c r="B11" s="8"/>
      <c r="C11" s="8"/>
      <c r="D11" s="8"/>
      <c r="E11" s="3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72"/>
      <c r="AC11" s="72"/>
      <c r="AD11" s="72"/>
      <c r="AE11" s="72"/>
      <c r="AF11" s="31"/>
      <c r="AG11" s="31"/>
      <c r="AH11" s="31"/>
      <c r="AI11" s="72"/>
      <c r="AJ11" s="72"/>
      <c r="AK11" s="72"/>
      <c r="AL11" s="72"/>
      <c r="AM11" s="31"/>
      <c r="AN11" s="31"/>
      <c r="AO11" s="31"/>
      <c r="AP11" s="72"/>
      <c r="AQ11" s="72"/>
      <c r="AR11" s="72"/>
      <c r="AS11" s="72"/>
      <c r="AT11" s="31"/>
      <c r="AU11" s="31"/>
      <c r="AV11" s="31"/>
      <c r="AW11" s="72"/>
      <c r="AX11" s="72"/>
      <c r="AY11" s="72"/>
      <c r="AZ11" s="72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8"/>
      <c r="B12" s="8"/>
      <c r="C12" s="8"/>
      <c r="D12" s="8"/>
      <c r="E12" s="67"/>
      <c r="F12" s="393" t="s">
        <v>58</v>
      </c>
      <c r="G12" s="393" t="s">
        <v>21</v>
      </c>
      <c r="H12" s="393" t="s">
        <v>23</v>
      </c>
      <c r="I12" s="393" t="s">
        <v>19</v>
      </c>
      <c r="J12" s="393" t="s">
        <v>27</v>
      </c>
      <c r="K12" s="393" t="s">
        <v>59</v>
      </c>
      <c r="L12" s="393" t="s">
        <v>60</v>
      </c>
      <c r="M12" s="393" t="s">
        <v>61</v>
      </c>
      <c r="N12" s="393" t="s">
        <v>62</v>
      </c>
      <c r="O12" s="393" t="s">
        <v>18</v>
      </c>
      <c r="P12" s="393" t="s">
        <v>63</v>
      </c>
      <c r="Q12" s="393"/>
      <c r="R12" s="393" t="s">
        <v>64</v>
      </c>
      <c r="S12" s="393" t="s">
        <v>65</v>
      </c>
      <c r="T12" s="393" t="s">
        <v>66</v>
      </c>
      <c r="U12" s="393" t="s">
        <v>67</v>
      </c>
      <c r="V12" s="393"/>
      <c r="W12" s="393"/>
      <c r="X12" s="393"/>
      <c r="Y12" s="393"/>
      <c r="Z12" s="393"/>
      <c r="AA12" s="393"/>
      <c r="AB12" s="393"/>
      <c r="AC12" s="393" t="s">
        <v>68</v>
      </c>
      <c r="AD12" s="390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87"/>
      <c r="AP12" s="387"/>
      <c r="AQ12" s="387"/>
      <c r="AR12" s="387"/>
      <c r="AS12" s="387"/>
      <c r="AT12" s="387"/>
      <c r="AU12" s="387"/>
      <c r="AV12" s="387"/>
      <c r="AW12" s="387"/>
      <c r="AX12" s="387"/>
      <c r="AY12" s="387"/>
      <c r="AZ12" s="387"/>
      <c r="BA12" s="387"/>
      <c r="BB12" s="387"/>
      <c r="BC12" s="387"/>
      <c r="BD12" s="387"/>
      <c r="BE12" s="387"/>
      <c r="BF12" s="387"/>
      <c r="BG12" s="387"/>
      <c r="BH12" s="387"/>
      <c r="BI12" s="387"/>
      <c r="BJ12" s="387"/>
      <c r="BK12" s="387"/>
      <c r="BL12" s="387"/>
      <c r="BM12" s="387"/>
      <c r="BN12" s="387"/>
      <c r="BO12" s="387"/>
      <c r="BP12" s="387"/>
      <c r="BQ12" s="387"/>
      <c r="BR12" s="387"/>
      <c r="BS12" s="387"/>
      <c r="BT12" s="387"/>
      <c r="BU12" s="387"/>
      <c r="BV12" s="387"/>
      <c r="BW12" s="387"/>
      <c r="BX12" s="387"/>
      <c r="BY12" s="387"/>
      <c r="BZ12" s="387"/>
      <c r="CA12" s="387"/>
      <c r="CB12" s="389"/>
      <c r="CC12" s="390" t="s">
        <v>34</v>
      </c>
      <c r="CD12" s="390"/>
      <c r="CE12" s="390"/>
      <c r="CF12" s="391"/>
    </row>
    <row r="13" spans="1:84" ht="12" customHeight="1" x14ac:dyDescent="0.25">
      <c r="A13" s="48"/>
      <c r="B13" s="8"/>
      <c r="C13" s="8"/>
      <c r="D13" s="8"/>
      <c r="E13" s="7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  <c r="Z13" s="393"/>
      <c r="AA13" s="393"/>
      <c r="AB13" s="393"/>
      <c r="AC13" s="393"/>
      <c r="AD13" s="394"/>
      <c r="AE13" s="388"/>
      <c r="AF13" s="388"/>
      <c r="AG13" s="388"/>
      <c r="AH13" s="388"/>
      <c r="AI13" s="388"/>
      <c r="AJ13" s="388"/>
      <c r="AK13" s="388"/>
      <c r="AL13" s="388"/>
      <c r="AM13" s="388"/>
      <c r="AN13" s="388"/>
      <c r="AO13" s="388"/>
      <c r="AP13" s="388"/>
      <c r="AQ13" s="388"/>
      <c r="AR13" s="388"/>
      <c r="AS13" s="388"/>
      <c r="AT13" s="388"/>
      <c r="AU13" s="388"/>
      <c r="AV13" s="388"/>
      <c r="AW13" s="388"/>
      <c r="AX13" s="388"/>
      <c r="AY13" s="388"/>
      <c r="AZ13" s="388"/>
      <c r="BA13" s="388"/>
      <c r="BB13" s="388"/>
      <c r="BC13" s="388"/>
      <c r="BD13" s="388"/>
      <c r="BE13" s="388"/>
      <c r="BF13" s="388"/>
      <c r="BG13" s="388"/>
      <c r="BH13" s="388"/>
      <c r="BI13" s="388"/>
      <c r="BJ13" s="388"/>
      <c r="BK13" s="388"/>
      <c r="BL13" s="388"/>
      <c r="BM13" s="388"/>
      <c r="BN13" s="388"/>
      <c r="BO13" s="388"/>
      <c r="BP13" s="388"/>
      <c r="BQ13" s="388"/>
      <c r="BR13" s="388"/>
      <c r="BS13" s="388"/>
      <c r="BT13" s="388"/>
      <c r="BU13" s="388"/>
      <c r="BV13" s="388"/>
      <c r="BW13" s="388"/>
      <c r="BX13" s="388"/>
      <c r="BY13" s="388"/>
      <c r="BZ13" s="388"/>
      <c r="CA13" s="388"/>
      <c r="CB13" s="388"/>
      <c r="CC13" s="387" t="s">
        <v>35</v>
      </c>
      <c r="CD13" s="387" t="s">
        <v>37</v>
      </c>
      <c r="CE13" s="387" t="s">
        <v>69</v>
      </c>
      <c r="CF13" s="389" t="s">
        <v>41</v>
      </c>
    </row>
    <row r="14" spans="1:84" ht="12" customHeight="1" x14ac:dyDescent="0.25">
      <c r="A14" s="48"/>
      <c r="B14" s="8"/>
      <c r="C14" s="8"/>
      <c r="D14" s="8"/>
      <c r="E14" s="7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4"/>
      <c r="AE14" s="388"/>
      <c r="AF14" s="388"/>
      <c r="AG14" s="388"/>
      <c r="AH14" s="388"/>
      <c r="AI14" s="388"/>
      <c r="AJ14" s="388"/>
      <c r="AK14" s="388"/>
      <c r="AL14" s="388"/>
      <c r="AM14" s="388"/>
      <c r="AN14" s="388"/>
      <c r="AO14" s="388"/>
      <c r="AP14" s="388"/>
      <c r="AQ14" s="388"/>
      <c r="AR14" s="388"/>
      <c r="AS14" s="388"/>
      <c r="AT14" s="388"/>
      <c r="AU14" s="388"/>
      <c r="AV14" s="388"/>
      <c r="AW14" s="388"/>
      <c r="AX14" s="388"/>
      <c r="AY14" s="388"/>
      <c r="AZ14" s="388"/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8"/>
      <c r="BL14" s="388"/>
      <c r="BM14" s="388"/>
      <c r="BN14" s="388"/>
      <c r="BO14" s="388"/>
      <c r="BP14" s="388"/>
      <c r="BQ14" s="388"/>
      <c r="BR14" s="388"/>
      <c r="BS14" s="388"/>
      <c r="BT14" s="388"/>
      <c r="BU14" s="388"/>
      <c r="BV14" s="388"/>
      <c r="BW14" s="388"/>
      <c r="BX14" s="388"/>
      <c r="BY14" s="388"/>
      <c r="BZ14" s="388"/>
      <c r="CA14" s="388"/>
      <c r="CB14" s="388"/>
      <c r="CC14" s="388"/>
      <c r="CD14" s="388"/>
      <c r="CE14" s="388"/>
      <c r="CF14" s="392"/>
    </row>
    <row r="15" spans="1:84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86"/>
      <c r="N15" s="86"/>
      <c r="O15" s="116"/>
      <c r="P15" s="116"/>
      <c r="Q15" s="116"/>
      <c r="R15" s="86"/>
      <c r="S15" s="86"/>
      <c r="T15" s="86"/>
      <c r="U15" s="86"/>
      <c r="V15" s="116"/>
      <c r="W15" s="116"/>
      <c r="X15" s="116"/>
      <c r="Y15" s="116"/>
      <c r="Z15" s="116"/>
      <c r="AA15" s="116"/>
      <c r="AB15" s="116"/>
      <c r="AC15" s="86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</row>
    <row r="16" spans="1:84" ht="37.5" customHeight="1" x14ac:dyDescent="0.25">
      <c r="A16" s="294"/>
      <c r="B16" s="292"/>
      <c r="C16" s="292"/>
      <c r="D16" s="303" t="s">
        <v>70</v>
      </c>
      <c r="E16" s="295" t="s">
        <v>71</v>
      </c>
      <c r="F16" s="296" t="s">
        <v>72</v>
      </c>
      <c r="G16" s="297" t="str">
        <f>IF(LEN(INN)=0,"Не определено",INN)</f>
        <v>5261017382</v>
      </c>
      <c r="H16" s="297" t="str">
        <f>IF(LEN(KPP)=0,"Не определено",KPP)</f>
        <v>526101001</v>
      </c>
      <c r="I16" s="297" t="str">
        <f>IF(LEN(ORG)=0,"Не определено",ORG)</f>
        <v>ЗАО "Концерн "Термаль"</v>
      </c>
      <c r="J16" s="297" t="str">
        <f>IF(LEN(OPF)=0,"Не определено",OPF)</f>
        <v>1 22 67 | Непубличные акционерные общества</v>
      </c>
      <c r="K16" s="298" t="s">
        <v>73</v>
      </c>
      <c r="L16" s="298" t="s">
        <v>74</v>
      </c>
      <c r="M16" s="296" t="s">
        <v>75</v>
      </c>
      <c r="N16" s="299" t="str">
        <f>IF('Список объектов'!$Q$16="","",'Список объектов'!$Q$16)&amp;" объектов"</f>
        <v>1 объектов</v>
      </c>
      <c r="O16" s="348"/>
      <c r="P16" s="300" t="str">
        <f>IF(LEN(BZ16)=0,"ACTI","DELD")</f>
        <v>ACTI</v>
      </c>
      <c r="Q16" s="348"/>
      <c r="R16" s="301" t="s">
        <v>76</v>
      </c>
      <c r="S16" s="301" t="s">
        <v>76</v>
      </c>
      <c r="T16" s="298" t="s">
        <v>77</v>
      </c>
      <c r="U16" s="297" t="str">
        <f>IF(LEN(T16)=0,"",VLOOKUP(T16,OKTMO_VS_TYPE_LIST,2,FALSE))</f>
        <v>городской округ</v>
      </c>
      <c r="V16" s="348"/>
      <c r="W16" s="348"/>
      <c r="X16" s="348"/>
      <c r="Y16" s="348"/>
      <c r="Z16" s="348"/>
      <c r="AA16" s="348"/>
      <c r="AB16" s="348"/>
      <c r="AC16" s="297" t="s">
        <v>78</v>
      </c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8"/>
      <c r="AQ16" s="348"/>
      <c r="AR16" s="348"/>
      <c r="AS16" s="348"/>
      <c r="AT16" s="348"/>
      <c r="AU16" s="348"/>
      <c r="AV16" s="348"/>
      <c r="AW16" s="348"/>
      <c r="AX16" s="348"/>
      <c r="AY16" s="348"/>
      <c r="AZ16" s="348"/>
      <c r="BA16" s="348"/>
      <c r="BB16" s="348"/>
      <c r="BC16" s="348"/>
      <c r="BD16" s="348"/>
      <c r="BE16" s="348"/>
      <c r="BF16" s="348"/>
      <c r="BG16" s="348"/>
      <c r="BH16" s="348"/>
      <c r="BI16" s="348"/>
      <c r="BJ16" s="348"/>
      <c r="BK16" s="348"/>
      <c r="BL16" s="348"/>
      <c r="BM16" s="348"/>
      <c r="BN16" s="348"/>
      <c r="BO16" s="348"/>
      <c r="BP16" s="348"/>
      <c r="BQ16" s="348"/>
      <c r="BR16" s="348"/>
      <c r="BS16" s="348"/>
      <c r="BT16" s="348"/>
      <c r="BU16" s="348"/>
      <c r="BV16" s="348"/>
      <c r="BW16" s="348"/>
      <c r="BX16" s="348"/>
      <c r="BY16" s="348"/>
      <c r="BZ16" s="348"/>
      <c r="CA16" s="348"/>
      <c r="CB16" s="348"/>
      <c r="CC16" s="302" t="str">
        <f>IF(LEN(Титульный!$H$33)=0,"Не определено",Титульный!$H$33)</f>
        <v>Шунаев Игорь Борисович</v>
      </c>
      <c r="CD16" s="302" t="str">
        <f>IF(LEN(Титульный!$H$34)=0,"Не определено",Титульный!$H$34)</f>
        <v>главный инженер</v>
      </c>
      <c r="CE16" s="302" t="str">
        <f>IF(LEN(Титульный!$H$35)=0,"Не определено",Титульный!$H$35)</f>
        <v>8-831-4693984</v>
      </c>
      <c r="CF16" s="302" t="str">
        <f>IF(LEN(Титульный!$H$36)=0,"Не определено",Титульный!$H$36)</f>
        <v>termalenergy@yandex.ru</v>
      </c>
    </row>
    <row r="17" spans="1:84" ht="12" customHeight="1" x14ac:dyDescent="0.25">
      <c r="A17" s="48"/>
      <c r="B17" s="8"/>
      <c r="C17" s="32" t="s">
        <v>79</v>
      </c>
      <c r="D17" s="8"/>
      <c r="E17" s="31" t="s">
        <v>79</v>
      </c>
      <c r="F17" s="76"/>
      <c r="G17" s="77"/>
      <c r="H17" s="77"/>
      <c r="I17" s="77"/>
      <c r="J17" s="77"/>
      <c r="K17" s="77" t="s">
        <v>80</v>
      </c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8"/>
    </row>
    <row r="18" spans="1:84" ht="11.25" customHeight="1" x14ac:dyDescent="0.25">
      <c r="A18" s="8"/>
      <c r="B18" s="8"/>
      <c r="C18" s="8"/>
      <c r="D18" s="8"/>
      <c r="E18" s="32" t="s">
        <v>81</v>
      </c>
      <c r="F18" s="44"/>
      <c r="G18" s="44"/>
      <c r="H18" s="44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44"/>
      <c r="AG18" s="44"/>
      <c r="AH18" s="44"/>
      <c r="AI18" s="71"/>
      <c r="AJ18" s="71"/>
      <c r="AK18" s="71"/>
      <c r="AL18" s="71"/>
      <c r="AM18" s="44"/>
      <c r="AN18" s="44"/>
      <c r="AO18" s="44"/>
      <c r="AP18" s="71"/>
      <c r="AQ18" s="71"/>
      <c r="AR18" s="71"/>
      <c r="AS18" s="71"/>
      <c r="AT18" s="44"/>
      <c r="AU18" s="44"/>
      <c r="AV18" s="44"/>
      <c r="AW18" s="71"/>
      <c r="AX18" s="71"/>
      <c r="AY18" s="71"/>
      <c r="AZ18" s="71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</row>
  </sheetData>
  <sheetProtection formatColumns="0" formatRows="0" insertRows="0" deleteColumns="0" deleteRows="0" sort="0" autoFilter="0"/>
  <mergeCells count="84">
    <mergeCell ref="F12:F14"/>
    <mergeCell ref="G12:G14"/>
    <mergeCell ref="H12:H14"/>
    <mergeCell ref="I12:I14"/>
    <mergeCell ref="J12:J14"/>
    <mergeCell ref="Q12:Q14"/>
    <mergeCell ref="I5:J5"/>
    <mergeCell ref="BR7:BT7"/>
    <mergeCell ref="BU7:BZ7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Z12:BZ14"/>
    <mergeCell ref="CA12:CA14"/>
    <mergeCell ref="CB12:CB14"/>
    <mergeCell ref="CC12:CF12"/>
    <mergeCell ref="CC13:CC14"/>
    <mergeCell ref="CD13:CD14"/>
    <mergeCell ref="CE13:CE14"/>
    <mergeCell ref="CF13:CF14"/>
  </mergeCells>
  <dataValidations count="1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E37"/>
  <sheetViews>
    <sheetView showGridLines="0" topLeftCell="C3" zoomScale="90" workbookViewId="0"/>
  </sheetViews>
  <sheetFormatPr defaultRowHeight="10.5" customHeight="1" x14ac:dyDescent="0.25"/>
  <cols>
    <col min="1" max="2" width="9.140625" style="291" hidden="1"/>
    <col min="3" max="3" width="3.7109375" style="291" customWidth="1"/>
    <col min="4" max="5" width="9.140625" style="291" hidden="1"/>
    <col min="6" max="6" width="6.7109375" style="291" customWidth="1"/>
    <col min="7" max="10" width="9.140625" style="291" hidden="1"/>
    <col min="11" max="11" width="24.7109375" style="291" customWidth="1"/>
    <col min="12" max="12" width="22.7109375" style="291" customWidth="1"/>
    <col min="13" max="14" width="2.5703125" style="291" hidden="1" customWidth="1"/>
    <col min="15" max="15" width="9.140625" style="291" hidden="1"/>
    <col min="16" max="16" width="2.5703125" style="291" hidden="1" customWidth="1"/>
    <col min="17" max="17" width="12.5703125" style="291" customWidth="1"/>
    <col min="18" max="18" width="9.140625" style="291" hidden="1"/>
    <col min="19" max="19" width="2.5703125" style="291" hidden="1" customWidth="1"/>
    <col min="20" max="20" width="9.140625" style="291" hidden="1"/>
    <col min="21" max="26" width="2.5703125" style="291" hidden="1" customWidth="1"/>
    <col min="27" max="27" width="3.7109375" style="291" customWidth="1"/>
    <col min="28" max="28" width="6.7109375" style="291" customWidth="1"/>
    <col min="29" max="29" width="25.7109375" style="291" customWidth="1"/>
    <col min="30" max="30" width="14.7109375" style="291" customWidth="1"/>
    <col min="31" max="35" width="17.7109375" style="291" customWidth="1"/>
    <col min="36" max="36" width="9.7109375" style="291" customWidth="1"/>
    <col min="37" max="37" width="12.7109375" style="291" customWidth="1"/>
    <col min="38" max="38" width="11.7109375" style="291" customWidth="1"/>
    <col min="39" max="39" width="21.7109375" style="291" customWidth="1"/>
    <col min="40" max="40" width="12.7109375" style="291" customWidth="1"/>
    <col min="41" max="46" width="9.140625" style="291" hidden="1"/>
    <col min="47" max="48" width="17.7109375" style="291" customWidth="1"/>
    <col min="49" max="49" width="9.7109375" style="291" customWidth="1"/>
    <col min="50" max="50" width="12.7109375" style="291" customWidth="1"/>
    <col min="51" max="51" width="11.7109375" style="291" customWidth="1"/>
    <col min="52" max="59" width="2.7109375" style="291" hidden="1" customWidth="1"/>
    <col min="60" max="65" width="18.7109375" style="291" customWidth="1"/>
    <col min="66" max="66" width="2.7109375" style="291" hidden="1" customWidth="1"/>
    <col min="67" max="67" width="21.7109375" style="291" customWidth="1"/>
    <col min="68" max="81" width="2.7109375" style="291" hidden="1" customWidth="1"/>
    <col min="82" max="82" width="22.7109375" style="291" customWidth="1"/>
    <col min="83" max="83" width="0.140625" style="291" customWidth="1"/>
  </cols>
  <sheetData>
    <row r="1" spans="1:83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8"/>
      <c r="AO1" s="48"/>
      <c r="AP1" s="8"/>
      <c r="AQ1" s="8"/>
      <c r="AR1" s="8"/>
      <c r="AS1" s="8"/>
      <c r="AT1" s="8"/>
      <c r="AU1" s="48"/>
      <c r="AV1" s="8"/>
      <c r="AW1" s="8"/>
      <c r="AX1" s="8"/>
      <c r="AY1" s="8"/>
      <c r="AZ1" s="8"/>
      <c r="BA1" s="8"/>
      <c r="BB1" s="4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3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8"/>
      <c r="AP2" s="8"/>
      <c r="AQ2" s="8"/>
      <c r="AR2" s="8"/>
      <c r="AS2" s="8"/>
      <c r="AT2" s="8"/>
      <c r="AU2" s="48"/>
      <c r="AV2" s="8"/>
      <c r="AW2" s="8"/>
      <c r="AX2" s="8"/>
      <c r="AY2" s="8"/>
      <c r="AZ2" s="8"/>
      <c r="BA2" s="8"/>
      <c r="BB2" s="4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3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8"/>
      <c r="AV3" s="8"/>
      <c r="AW3" s="8"/>
      <c r="AX3" s="8"/>
      <c r="AY3" s="8"/>
      <c r="AZ3" s="8"/>
      <c r="BA3" s="8"/>
      <c r="BB3" s="4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3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82</v>
      </c>
      <c r="L4" s="44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2"/>
      <c r="AF4" s="62"/>
      <c r="AG4" s="62"/>
      <c r="AH4" s="62"/>
      <c r="AI4" s="62"/>
      <c r="AJ4" s="62"/>
      <c r="AK4" s="62"/>
      <c r="AL4" s="62"/>
      <c r="AM4" s="48"/>
      <c r="AN4" s="48"/>
      <c r="AO4" s="48"/>
      <c r="AP4" s="8"/>
      <c r="AQ4" s="8"/>
      <c r="AR4" s="8"/>
      <c r="AS4" s="8"/>
      <c r="AT4" s="8"/>
      <c r="AU4" s="48"/>
      <c r="AV4" s="8"/>
      <c r="AW4" s="8"/>
      <c r="AX4" s="8"/>
      <c r="AY4" s="8"/>
      <c r="AZ4" s="8"/>
      <c r="BA4" s="8"/>
      <c r="BB4" s="48"/>
      <c r="BC4" s="8"/>
      <c r="BD4" s="8"/>
      <c r="BE4" s="8"/>
      <c r="BF4" s="8"/>
      <c r="BG4" s="8"/>
      <c r="BH4" s="62"/>
      <c r="BI4" s="62"/>
      <c r="BJ4" s="62"/>
      <c r="BK4" s="62"/>
      <c r="BL4" s="62"/>
      <c r="BM4" s="6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3" ht="9" customHeight="1" x14ac:dyDescent="0.25">
      <c r="A5" s="29"/>
      <c r="B5" s="8"/>
      <c r="C5" s="8"/>
      <c r="D5" s="8"/>
      <c r="E5" s="33"/>
      <c r="F5" s="33"/>
      <c r="G5" s="33"/>
      <c r="H5" s="33"/>
      <c r="I5" s="395"/>
      <c r="J5" s="395"/>
      <c r="K5" s="65"/>
      <c r="L5" s="34"/>
      <c r="M5" s="44"/>
      <c r="N5" s="44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2"/>
      <c r="AF5" s="62"/>
      <c r="AG5" s="62"/>
      <c r="AH5" s="62"/>
      <c r="AI5" s="62"/>
      <c r="AJ5" s="62"/>
      <c r="AK5" s="62"/>
      <c r="AL5" s="62"/>
      <c r="AM5" s="48"/>
      <c r="AN5" s="48"/>
      <c r="AO5" s="48"/>
      <c r="AP5" s="8"/>
      <c r="AQ5" s="8"/>
      <c r="AR5" s="8"/>
      <c r="AS5" s="8"/>
      <c r="AT5" s="8"/>
      <c r="AU5" s="48"/>
      <c r="AV5" s="8"/>
      <c r="AW5" s="8"/>
      <c r="AX5" s="8"/>
      <c r="AY5" s="8"/>
      <c r="AZ5" s="8"/>
      <c r="BA5" s="8"/>
      <c r="BB5" s="48"/>
      <c r="BC5" s="8"/>
      <c r="BD5" s="8"/>
      <c r="BE5" s="8"/>
      <c r="BF5" s="8"/>
      <c r="BG5" s="8"/>
      <c r="BH5" s="62"/>
      <c r="BI5" s="62"/>
      <c r="BJ5" s="62"/>
      <c r="BK5" s="62"/>
      <c r="BL5" s="62"/>
      <c r="BM5" s="62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3" ht="11.25" hidden="1" customHeight="1" x14ac:dyDescent="0.25">
      <c r="A6" s="29"/>
      <c r="B6" s="8"/>
      <c r="C6" s="8"/>
      <c r="D6" s="8"/>
      <c r="E6" s="33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8"/>
      <c r="AN6" s="48"/>
      <c r="AO6" s="48"/>
      <c r="AP6" s="8"/>
      <c r="AQ6" s="8"/>
      <c r="AR6" s="8"/>
      <c r="AS6" s="8"/>
      <c r="AT6" s="8"/>
      <c r="AU6" s="48"/>
      <c r="AV6" s="8"/>
      <c r="AW6" s="8"/>
      <c r="AX6" s="8"/>
      <c r="AY6" s="8"/>
      <c r="AZ6" s="8"/>
      <c r="BA6" s="8"/>
      <c r="BB6" s="48"/>
      <c r="BC6" s="8"/>
      <c r="BD6" s="8"/>
      <c r="BE6" s="8"/>
      <c r="BF6" s="8"/>
      <c r="BG6" s="8"/>
      <c r="BH6" s="62"/>
      <c r="BI6" s="62"/>
      <c r="BJ6" s="62"/>
      <c r="BK6" s="62"/>
      <c r="BL6" s="62"/>
      <c r="BM6" s="62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3" ht="12" hidden="1" customHeight="1" x14ac:dyDescent="0.25">
      <c r="A7" s="29"/>
      <c r="B7" s="8"/>
      <c r="C7" s="8"/>
      <c r="D7" s="8"/>
      <c r="E7" s="3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8"/>
      <c r="CD7" s="79"/>
    </row>
    <row r="8" spans="1:83" ht="11.25" hidden="1" customHeight="1" x14ac:dyDescent="0.25">
      <c r="A8" s="29"/>
      <c r="B8" s="8"/>
      <c r="C8" s="8"/>
      <c r="D8" s="8"/>
      <c r="E8" s="3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80"/>
      <c r="AC8" s="3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33"/>
      <c r="AP8" s="33"/>
      <c r="AQ8" s="33"/>
      <c r="AR8" s="48"/>
      <c r="AS8" s="8"/>
      <c r="AT8" s="8"/>
      <c r="AU8" s="67"/>
      <c r="AV8" s="67"/>
      <c r="AW8" s="67"/>
      <c r="AX8" s="67"/>
      <c r="AY8" s="81"/>
      <c r="AZ8" s="8"/>
      <c r="BA8" s="8"/>
      <c r="BB8" s="33"/>
      <c r="BC8" s="33"/>
      <c r="BD8" s="33"/>
      <c r="BE8" s="33"/>
      <c r="BF8" s="48"/>
      <c r="BG8" s="8"/>
      <c r="BH8" s="80"/>
      <c r="BI8" s="80"/>
      <c r="BJ8" s="80"/>
      <c r="BK8" s="80"/>
      <c r="BL8" s="80"/>
      <c r="BM8" s="80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3" ht="22.5" hidden="1" customHeight="1" x14ac:dyDescent="0.25">
      <c r="A9" s="29"/>
      <c r="B9" s="8"/>
      <c r="C9" s="8"/>
      <c r="D9" s="8"/>
      <c r="E9" s="3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1"/>
      <c r="AB9" s="69" t="s">
        <v>16</v>
      </c>
      <c r="AC9" s="69" t="s">
        <v>16</v>
      </c>
      <c r="AD9" s="69" t="s">
        <v>16</v>
      </c>
      <c r="AE9" s="69" t="s">
        <v>16</v>
      </c>
      <c r="AF9" s="69" t="s">
        <v>16</v>
      </c>
      <c r="AG9" s="69" t="s">
        <v>16</v>
      </c>
      <c r="AH9" s="69" t="s">
        <v>16</v>
      </c>
      <c r="AI9" s="69" t="s">
        <v>16</v>
      </c>
      <c r="AJ9" s="69" t="s">
        <v>16</v>
      </c>
      <c r="AK9" s="69" t="s">
        <v>16</v>
      </c>
      <c r="AL9" s="69" t="s">
        <v>16</v>
      </c>
      <c r="AM9" s="69" t="s">
        <v>16</v>
      </c>
      <c r="AN9" s="69" t="s">
        <v>16</v>
      </c>
      <c r="AO9" s="38"/>
      <c r="AP9" s="8"/>
      <c r="AQ9" s="8"/>
      <c r="AR9" s="48"/>
      <c r="AS9" s="8"/>
      <c r="AT9" s="31"/>
      <c r="AU9" s="69" t="s">
        <v>16</v>
      </c>
      <c r="AV9" s="69" t="s">
        <v>16</v>
      </c>
      <c r="AW9" s="69" t="s">
        <v>16</v>
      </c>
      <c r="AX9" s="69" t="s">
        <v>16</v>
      </c>
      <c r="AY9" s="69" t="s">
        <v>16</v>
      </c>
      <c r="AZ9" s="38"/>
      <c r="BA9" s="8"/>
      <c r="BB9" s="8"/>
      <c r="BC9" s="8"/>
      <c r="BD9" s="8"/>
      <c r="BE9" s="8"/>
      <c r="BF9" s="48"/>
      <c r="BG9" s="31"/>
      <c r="BH9" s="69" t="s">
        <v>57</v>
      </c>
      <c r="BI9" s="69" t="s">
        <v>57</v>
      </c>
      <c r="BJ9" s="69" t="s">
        <v>57</v>
      </c>
      <c r="BK9" s="69" t="s">
        <v>57</v>
      </c>
      <c r="BL9" s="69" t="s">
        <v>57</v>
      </c>
      <c r="BM9" s="69" t="s">
        <v>57</v>
      </c>
      <c r="BN9" s="38"/>
      <c r="BO9" s="264" t="s">
        <v>16</v>
      </c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3" ht="11.25" hidden="1" customHeight="1" x14ac:dyDescent="0.25">
      <c r="A10" s="29"/>
      <c r="B10" s="8"/>
      <c r="C10" s="8"/>
      <c r="D10" s="8"/>
      <c r="E10" s="3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8"/>
      <c r="AP10" s="8"/>
      <c r="AQ10" s="8"/>
      <c r="AR10" s="8"/>
      <c r="AS10" s="8"/>
      <c r="AT10" s="8"/>
      <c r="AU10" s="71"/>
      <c r="AV10" s="71"/>
      <c r="AW10" s="71"/>
      <c r="AX10" s="44"/>
      <c r="AY10" s="44"/>
      <c r="AZ10" s="8"/>
      <c r="BA10" s="8"/>
      <c r="BB10" s="8"/>
      <c r="BC10" s="8"/>
      <c r="BD10" s="8"/>
      <c r="BE10" s="8"/>
      <c r="BF10" s="8"/>
      <c r="BG10" s="8"/>
      <c r="BH10" s="71"/>
      <c r="BI10" s="71"/>
      <c r="BJ10" s="71"/>
      <c r="BK10" s="71"/>
      <c r="BL10" s="71"/>
      <c r="BM10" s="71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3" ht="5.25" customHeight="1" x14ac:dyDescent="0.25">
      <c r="A11" s="29"/>
      <c r="B11" s="8"/>
      <c r="C11" s="8"/>
      <c r="D11" s="8"/>
      <c r="E11" s="3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1"/>
      <c r="AS11" s="31"/>
      <c r="AT11" s="31"/>
      <c r="AU11" s="72"/>
      <c r="AV11" s="72"/>
      <c r="AW11" s="72"/>
      <c r="AX11" s="72"/>
      <c r="AY11" s="31"/>
      <c r="AZ11" s="31"/>
      <c r="BA11" s="31"/>
      <c r="BB11" s="72"/>
      <c r="BC11" s="72"/>
      <c r="BD11" s="72"/>
      <c r="BE11" s="72"/>
      <c r="BF11" s="31"/>
      <c r="BG11" s="31"/>
      <c r="BH11" s="72"/>
      <c r="BI11" s="72"/>
      <c r="BJ11" s="72"/>
      <c r="BK11" s="72"/>
      <c r="BL11" s="72"/>
      <c r="BM11" s="72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3" ht="12" customHeight="1" x14ac:dyDescent="0.25">
      <c r="A12" s="48"/>
      <c r="B12" s="8"/>
      <c r="C12" s="8"/>
      <c r="D12" s="8"/>
      <c r="E12" s="67"/>
      <c r="F12" s="393" t="s">
        <v>58</v>
      </c>
      <c r="G12" s="393" t="s">
        <v>21</v>
      </c>
      <c r="H12" s="393" t="s">
        <v>23</v>
      </c>
      <c r="I12" s="393" t="s">
        <v>83</v>
      </c>
      <c r="J12" s="393" t="s">
        <v>27</v>
      </c>
      <c r="K12" s="393" t="s">
        <v>59</v>
      </c>
      <c r="L12" s="393" t="s">
        <v>60</v>
      </c>
      <c r="M12" s="393"/>
      <c r="N12" s="393"/>
      <c r="O12" s="393" t="s">
        <v>18</v>
      </c>
      <c r="P12" s="393"/>
      <c r="Q12" s="393" t="s">
        <v>84</v>
      </c>
      <c r="R12" s="393" t="s">
        <v>48</v>
      </c>
      <c r="S12" s="393"/>
      <c r="T12" s="393" t="s">
        <v>66</v>
      </c>
      <c r="U12" s="393"/>
      <c r="V12" s="393"/>
      <c r="W12" s="393"/>
      <c r="X12" s="393"/>
      <c r="Y12" s="393"/>
      <c r="Z12" s="393"/>
      <c r="AA12" s="393"/>
      <c r="AB12" s="393" t="s">
        <v>58</v>
      </c>
      <c r="AC12" s="393" t="s">
        <v>85</v>
      </c>
      <c r="AD12" s="393" t="s">
        <v>86</v>
      </c>
      <c r="AE12" s="398" t="s">
        <v>87</v>
      </c>
      <c r="AF12" s="398"/>
      <c r="AG12" s="398"/>
      <c r="AH12" s="393" t="s">
        <v>88</v>
      </c>
      <c r="AI12" s="393"/>
      <c r="AJ12" s="393"/>
      <c r="AK12" s="393"/>
      <c r="AL12" s="393"/>
      <c r="AM12" s="393"/>
      <c r="AN12" s="393"/>
      <c r="AO12" s="393"/>
      <c r="AP12" s="393"/>
      <c r="AQ12" s="393"/>
      <c r="AR12" s="393"/>
      <c r="AS12" s="393"/>
      <c r="AT12" s="393"/>
      <c r="AU12" s="393" t="s">
        <v>89</v>
      </c>
      <c r="AV12" s="393"/>
      <c r="AW12" s="393"/>
      <c r="AX12" s="393"/>
      <c r="AY12" s="393"/>
      <c r="AZ12" s="393"/>
      <c r="BA12" s="393"/>
      <c r="BB12" s="393"/>
      <c r="BC12" s="393"/>
      <c r="BD12" s="393"/>
      <c r="BE12" s="393"/>
      <c r="BF12" s="393"/>
      <c r="BG12" s="393"/>
      <c r="BH12" s="398" t="s">
        <v>90</v>
      </c>
      <c r="BI12" s="398"/>
      <c r="BJ12" s="398" t="s">
        <v>91</v>
      </c>
      <c r="BK12" s="398"/>
      <c r="BL12" s="398" t="s">
        <v>92</v>
      </c>
      <c r="BM12" s="398"/>
      <c r="BN12" s="393"/>
      <c r="BO12" s="393" t="s">
        <v>93</v>
      </c>
      <c r="BP12" s="393"/>
      <c r="BQ12" s="393"/>
      <c r="BR12" s="393"/>
      <c r="BS12" s="393"/>
      <c r="BT12" s="393"/>
      <c r="BU12" s="393"/>
      <c r="BV12" s="393"/>
      <c r="BW12" s="393"/>
      <c r="BX12" s="393"/>
      <c r="BY12" s="393"/>
      <c r="BZ12" s="393"/>
      <c r="CA12" s="393"/>
      <c r="CB12" s="393"/>
      <c r="CC12" s="393"/>
      <c r="CD12" s="399" t="s">
        <v>94</v>
      </c>
      <c r="CE12" s="223"/>
    </row>
    <row r="13" spans="1:83" ht="12" customHeight="1" x14ac:dyDescent="0.25">
      <c r="A13" s="48"/>
      <c r="B13" s="8"/>
      <c r="C13" s="8"/>
      <c r="D13" s="8"/>
      <c r="E13" s="7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  <c r="Z13" s="393"/>
      <c r="AA13" s="393"/>
      <c r="AB13" s="393"/>
      <c r="AC13" s="393"/>
      <c r="AD13" s="393"/>
      <c r="AE13" s="398" t="s">
        <v>90</v>
      </c>
      <c r="AF13" s="398" t="s">
        <v>91</v>
      </c>
      <c r="AG13" s="398" t="s">
        <v>92</v>
      </c>
      <c r="AH13" s="398" t="s">
        <v>64</v>
      </c>
      <c r="AI13" s="398" t="s">
        <v>65</v>
      </c>
      <c r="AJ13" s="398" t="s">
        <v>66</v>
      </c>
      <c r="AK13" s="398" t="s">
        <v>95</v>
      </c>
      <c r="AL13" s="398" t="s">
        <v>66</v>
      </c>
      <c r="AM13" s="398" t="s">
        <v>96</v>
      </c>
      <c r="AN13" s="398" t="s">
        <v>97</v>
      </c>
      <c r="AO13" s="393"/>
      <c r="AP13" s="393"/>
      <c r="AQ13" s="393"/>
      <c r="AR13" s="393"/>
      <c r="AS13" s="393"/>
      <c r="AT13" s="393"/>
      <c r="AU13" s="398" t="s">
        <v>64</v>
      </c>
      <c r="AV13" s="398" t="s">
        <v>65</v>
      </c>
      <c r="AW13" s="398" t="s">
        <v>66</v>
      </c>
      <c r="AX13" s="398" t="s">
        <v>95</v>
      </c>
      <c r="AY13" s="398" t="s">
        <v>66</v>
      </c>
      <c r="AZ13" s="398"/>
      <c r="BA13" s="398"/>
      <c r="BB13" s="398"/>
      <c r="BC13" s="393"/>
      <c r="BD13" s="393"/>
      <c r="BE13" s="393"/>
      <c r="BF13" s="393"/>
      <c r="BG13" s="393"/>
      <c r="BH13" s="398" t="s">
        <v>98</v>
      </c>
      <c r="BI13" s="398" t="s">
        <v>99</v>
      </c>
      <c r="BJ13" s="398" t="s">
        <v>98</v>
      </c>
      <c r="BK13" s="398" t="s">
        <v>99</v>
      </c>
      <c r="BL13" s="398" t="s">
        <v>98</v>
      </c>
      <c r="BM13" s="398" t="s">
        <v>99</v>
      </c>
      <c r="BN13" s="393"/>
      <c r="BO13" s="393"/>
      <c r="BP13" s="393"/>
      <c r="BQ13" s="393"/>
      <c r="BR13" s="393"/>
      <c r="BS13" s="393"/>
      <c r="BT13" s="393"/>
      <c r="BU13" s="393"/>
      <c r="BV13" s="393"/>
      <c r="BW13" s="393"/>
      <c r="BX13" s="393"/>
      <c r="BY13" s="393"/>
      <c r="BZ13" s="393"/>
      <c r="CA13" s="393"/>
      <c r="CB13" s="393"/>
      <c r="CC13" s="393"/>
      <c r="CD13" s="399"/>
      <c r="CE13" s="223"/>
    </row>
    <row r="14" spans="1:83" ht="12" customHeight="1" x14ac:dyDescent="0.25">
      <c r="A14" s="48"/>
      <c r="B14" s="8"/>
      <c r="C14" s="8"/>
      <c r="D14" s="8"/>
      <c r="E14" s="7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3"/>
      <c r="AE14" s="398"/>
      <c r="AF14" s="398"/>
      <c r="AG14" s="398"/>
      <c r="AH14" s="398"/>
      <c r="AI14" s="398"/>
      <c r="AJ14" s="398"/>
      <c r="AK14" s="398"/>
      <c r="AL14" s="398"/>
      <c r="AM14" s="398"/>
      <c r="AN14" s="398"/>
      <c r="AO14" s="393"/>
      <c r="AP14" s="393"/>
      <c r="AQ14" s="393"/>
      <c r="AR14" s="393"/>
      <c r="AS14" s="393"/>
      <c r="AT14" s="393"/>
      <c r="AU14" s="398"/>
      <c r="AV14" s="398"/>
      <c r="AW14" s="398"/>
      <c r="AX14" s="398"/>
      <c r="AY14" s="398"/>
      <c r="AZ14" s="398"/>
      <c r="BA14" s="398"/>
      <c r="BB14" s="398"/>
      <c r="BC14" s="393"/>
      <c r="BD14" s="393"/>
      <c r="BE14" s="393"/>
      <c r="BF14" s="393"/>
      <c r="BG14" s="393"/>
      <c r="BH14" s="398"/>
      <c r="BI14" s="398"/>
      <c r="BJ14" s="398"/>
      <c r="BK14" s="398"/>
      <c r="BL14" s="398"/>
      <c r="BM14" s="398"/>
      <c r="BN14" s="393"/>
      <c r="BO14" s="393"/>
      <c r="BP14" s="393"/>
      <c r="BQ14" s="393"/>
      <c r="BR14" s="393"/>
      <c r="BS14" s="393"/>
      <c r="BT14" s="393"/>
      <c r="BU14" s="393"/>
      <c r="BV14" s="393"/>
      <c r="BW14" s="393"/>
      <c r="BX14" s="393"/>
      <c r="BY14" s="393"/>
      <c r="BZ14" s="393"/>
      <c r="CA14" s="393"/>
      <c r="CB14" s="393"/>
      <c r="CC14" s="393"/>
      <c r="CD14" s="399"/>
      <c r="CE14" s="223"/>
    </row>
    <row r="15" spans="1:83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116"/>
      <c r="O15" s="116"/>
      <c r="P15" s="116"/>
      <c r="Q15" s="86"/>
      <c r="R15" s="116"/>
      <c r="S15" s="116"/>
      <c r="T15" s="116"/>
      <c r="U15" s="116"/>
      <c r="V15" s="116"/>
      <c r="W15" s="116"/>
      <c r="X15" s="116"/>
      <c r="Y15" s="116"/>
      <c r="Z15" s="11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116"/>
      <c r="AP15" s="116"/>
      <c r="AQ15" s="116"/>
      <c r="AR15" s="116"/>
      <c r="AS15" s="116"/>
      <c r="AT15" s="116"/>
      <c r="AU15" s="86"/>
      <c r="AV15" s="86"/>
      <c r="AW15" s="86"/>
      <c r="AX15" s="86"/>
      <c r="AY15" s="86"/>
      <c r="AZ15" s="116"/>
      <c r="BA15" s="116"/>
      <c r="BB15" s="116"/>
      <c r="BC15" s="116"/>
      <c r="BD15" s="116"/>
      <c r="BE15" s="116"/>
      <c r="BF15" s="116"/>
      <c r="BG15" s="116"/>
      <c r="BH15" s="86"/>
      <c r="BI15" s="86"/>
      <c r="BJ15" s="86"/>
      <c r="BK15" s="86"/>
      <c r="BL15" s="86"/>
      <c r="BM15" s="86"/>
      <c r="BN15" s="116"/>
      <c r="BO15" s="8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86"/>
      <c r="CE15" s="223"/>
    </row>
    <row r="16" spans="1:83" ht="15" customHeight="1" x14ac:dyDescent="0.25">
      <c r="A16" s="294"/>
      <c r="B16" s="292"/>
      <c r="C16" s="292"/>
      <c r="D16" s="303" t="s">
        <v>70</v>
      </c>
      <c r="E16" s="303" t="s">
        <v>100</v>
      </c>
      <c r="F16" s="409" t="str">
        <f>IF('Список территорий'!$F$16="","",'Список территорий'!$F$16)</f>
        <v>1</v>
      </c>
      <c r="G16" s="404" t="str">
        <f>IF('Список территорий'!$G$16="","",'Список территорий'!$G$16)</f>
        <v>5261017382</v>
      </c>
      <c r="H16" s="404" t="str">
        <f>IF('Список территорий'!$H$16="","",'Список территорий'!$H$16)</f>
        <v>526101001</v>
      </c>
      <c r="I16" s="404" t="str">
        <f>IF('Список территорий'!$I$16="","",'Список территорий'!$I$16)</f>
        <v>ЗАО "Концерн "Термаль"</v>
      </c>
      <c r="J16" s="404" t="str">
        <f>IF('Список территорий'!$J$16="","",'Список территорий'!$J$16)</f>
        <v>1 22 67 | Непубличные акционерные общества</v>
      </c>
      <c r="K16" s="404" t="str">
        <f>IF('Список территорий'!$K$16="","",'Список территорий'!$K$16)</f>
        <v/>
      </c>
      <c r="L16" s="404" t="str">
        <f>IF('Список территорий'!$L$16="","",'Список территорий'!$L$16)</f>
        <v>Некомбинированное производство :: Передача :: Сбыт</v>
      </c>
      <c r="M16" s="407"/>
      <c r="N16" s="407"/>
      <c r="O16" s="400"/>
      <c r="P16" s="304"/>
      <c r="Q16" s="400" t="s">
        <v>72</v>
      </c>
      <c r="R16" s="305" t="str">
        <f>F16&amp;".0"</f>
        <v>1.0</v>
      </c>
      <c r="S16" s="306"/>
      <c r="T16" s="400"/>
      <c r="U16" s="306"/>
      <c r="V16" s="306"/>
      <c r="W16" s="306"/>
      <c r="X16" s="306"/>
      <c r="Y16" s="306"/>
      <c r="Z16" s="306"/>
      <c r="AA16" s="307"/>
      <c r="AB16" s="308">
        <v>0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09"/>
      <c r="AN16" s="309"/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09"/>
      <c r="AZ16" s="309"/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09"/>
      <c r="BL16" s="309"/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09"/>
      <c r="BX16" s="309"/>
      <c r="BY16" s="309"/>
      <c r="BZ16" s="309"/>
      <c r="CA16" s="309"/>
      <c r="CB16" s="309"/>
      <c r="CC16" s="309"/>
      <c r="CD16" s="309"/>
      <c r="CE16" s="310"/>
    </row>
    <row r="17" spans="1:83" ht="22.5" customHeight="1" x14ac:dyDescent="0.25">
      <c r="A17" s="294"/>
      <c r="B17" s="292"/>
      <c r="C17" s="292"/>
      <c r="D17" s="292"/>
      <c r="E17" s="311"/>
      <c r="F17" s="405"/>
      <c r="G17" s="405"/>
      <c r="H17" s="405"/>
      <c r="I17" s="405"/>
      <c r="J17" s="405"/>
      <c r="K17" s="405"/>
      <c r="L17" s="405"/>
      <c r="M17" s="405"/>
      <c r="N17" s="405"/>
      <c r="O17" s="405"/>
      <c r="P17" s="348"/>
      <c r="Q17" s="401"/>
      <c r="R17" s="306"/>
      <c r="S17" s="306"/>
      <c r="T17" s="403"/>
      <c r="U17" s="306"/>
      <c r="V17" s="306"/>
      <c r="W17" s="306"/>
      <c r="X17" s="306"/>
      <c r="Y17" s="315"/>
      <c r="Z17" s="316" t="s">
        <v>70</v>
      </c>
      <c r="AA17" s="349" t="s">
        <v>71</v>
      </c>
      <c r="AB17" s="296" t="s">
        <v>72</v>
      </c>
      <c r="AC17" s="298" t="s">
        <v>101</v>
      </c>
      <c r="AD17" s="296" t="s">
        <v>102</v>
      </c>
      <c r="AE17" s="296" t="s">
        <v>75</v>
      </c>
      <c r="AF17" s="296" t="s">
        <v>75</v>
      </c>
      <c r="AG17" s="296" t="s">
        <v>75</v>
      </c>
      <c r="AH17" s="296" t="s">
        <v>76</v>
      </c>
      <c r="AI17" s="296" t="s">
        <v>76</v>
      </c>
      <c r="AJ17" s="296" t="s">
        <v>77</v>
      </c>
      <c r="AK17" s="296" t="s">
        <v>103</v>
      </c>
      <c r="AL17" s="296" t="s">
        <v>104</v>
      </c>
      <c r="AM17" s="296" t="s">
        <v>105</v>
      </c>
      <c r="AN17" s="296" t="s">
        <v>106</v>
      </c>
      <c r="AO17" s="313"/>
      <c r="AP17" s="306"/>
      <c r="AQ17" s="306"/>
      <c r="AR17" s="306"/>
      <c r="AS17" s="306"/>
      <c r="AT17" s="306"/>
      <c r="AU17" s="296" t="s">
        <v>107</v>
      </c>
      <c r="AV17" s="296" t="s">
        <v>107</v>
      </c>
      <c r="AW17" s="296" t="s">
        <v>77</v>
      </c>
      <c r="AX17" s="296" t="s">
        <v>103</v>
      </c>
      <c r="AY17" s="296" t="s">
        <v>104</v>
      </c>
      <c r="AZ17" s="313"/>
      <c r="BA17" s="306"/>
      <c r="BB17" s="306"/>
      <c r="BC17" s="306"/>
      <c r="BD17" s="306"/>
      <c r="BE17" s="306"/>
      <c r="BF17" s="306"/>
      <c r="BG17" s="306"/>
      <c r="BH17" s="317">
        <v>5.6</v>
      </c>
      <c r="BI17" s="317">
        <v>4.82</v>
      </c>
      <c r="BJ17" s="317">
        <v>5.6</v>
      </c>
      <c r="BK17" s="317">
        <v>4.82</v>
      </c>
      <c r="BL17" s="317">
        <v>5.6</v>
      </c>
      <c r="BM17" s="317">
        <v>4.82</v>
      </c>
      <c r="BN17" s="313"/>
      <c r="BO17" s="318" t="s">
        <v>108</v>
      </c>
      <c r="BP17" s="306"/>
      <c r="BQ17" s="306"/>
      <c r="BR17" s="306"/>
      <c r="BS17" s="306"/>
      <c r="BT17" s="306"/>
      <c r="BU17" s="306"/>
      <c r="BV17" s="306"/>
      <c r="BW17" s="306"/>
      <c r="BX17" s="306"/>
      <c r="BY17" s="306"/>
      <c r="BZ17" s="306"/>
      <c r="CA17" s="306"/>
      <c r="CB17" s="306"/>
      <c r="CC17" s="306"/>
      <c r="CD17" s="319"/>
      <c r="CE17" s="320"/>
    </row>
    <row r="18" spans="1:83" ht="10.5" customHeight="1" x14ac:dyDescent="0.25">
      <c r="A18" s="294"/>
      <c r="B18" s="292"/>
      <c r="C18" s="292"/>
      <c r="D18" s="292"/>
      <c r="E18" s="311"/>
      <c r="F18" s="402"/>
      <c r="G18" s="406"/>
      <c r="H18" s="406"/>
      <c r="I18" s="406"/>
      <c r="J18" s="406"/>
      <c r="K18" s="406"/>
      <c r="L18" s="406"/>
      <c r="M18" s="408"/>
      <c r="N18" s="408"/>
      <c r="O18" s="402"/>
      <c r="P18" s="312"/>
      <c r="Q18" s="402"/>
      <c r="R18" s="313"/>
      <c r="S18" s="306"/>
      <c r="T18" s="402"/>
      <c r="U18" s="313"/>
      <c r="V18" s="306"/>
      <c r="W18" s="306"/>
      <c r="X18" s="306"/>
      <c r="Y18" s="306"/>
      <c r="Z18" s="306"/>
      <c r="AA18" s="307"/>
      <c r="AB18" s="309"/>
      <c r="AC18" s="309" t="s">
        <v>109</v>
      </c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09"/>
      <c r="AZ18" s="309"/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09"/>
      <c r="BX18" s="309"/>
      <c r="BY18" s="309"/>
      <c r="BZ18" s="309"/>
      <c r="CA18" s="309"/>
      <c r="CB18" s="309"/>
      <c r="CC18" s="309"/>
      <c r="CD18" s="309"/>
      <c r="CE18" s="314"/>
    </row>
    <row r="19" spans="1:83" ht="0.75" customHeight="1" x14ac:dyDescent="0.25">
      <c r="A19" s="48"/>
      <c r="B19" s="8"/>
      <c r="C19" s="32" t="s">
        <v>79</v>
      </c>
      <c r="D19" s="8"/>
      <c r="E19" s="31" t="s">
        <v>79</v>
      </c>
      <c r="F19" s="76"/>
      <c r="G19" s="82"/>
      <c r="H19" s="77"/>
      <c r="I19" s="77"/>
      <c r="J19" s="77"/>
      <c r="K19" s="82" t="s">
        <v>80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223"/>
    </row>
    <row r="20" spans="1:83" ht="11.25" customHeight="1" x14ac:dyDescent="0.25">
      <c r="A20" s="8"/>
      <c r="B20" s="8"/>
      <c r="C20" s="8"/>
      <c r="D20" s="8"/>
      <c r="E20" s="32" t="s">
        <v>81</v>
      </c>
      <c r="F20" s="44"/>
      <c r="G20" s="44"/>
      <c r="H20" s="44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44"/>
      <c r="AS20" s="44"/>
      <c r="AT20" s="44"/>
      <c r="AU20" s="71"/>
      <c r="AV20" s="71"/>
      <c r="AW20" s="71"/>
      <c r="AX20" s="71"/>
      <c r="AY20" s="44"/>
      <c r="AZ20" s="44"/>
      <c r="BA20" s="44"/>
      <c r="BB20" s="71"/>
      <c r="BC20" s="71"/>
      <c r="BD20" s="71"/>
      <c r="BE20" s="71"/>
      <c r="BF20" s="44"/>
      <c r="BG20" s="44"/>
      <c r="BH20" s="71"/>
      <c r="BI20" s="71"/>
      <c r="BJ20" s="71"/>
      <c r="BK20" s="71"/>
      <c r="BL20" s="71"/>
      <c r="BM20" s="71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</row>
    <row r="21" spans="1:83" ht="11.25" customHeight="1" x14ac:dyDescent="0.25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8"/>
      <c r="AO21" s="48"/>
      <c r="AP21" s="8"/>
      <c r="AQ21" s="8"/>
      <c r="AR21" s="8"/>
      <c r="AS21" s="8"/>
      <c r="AT21" s="8"/>
      <c r="AU21" s="48"/>
      <c r="AV21" s="8"/>
      <c r="AW21" s="8"/>
      <c r="AX21" s="8"/>
      <c r="AY21" s="8"/>
      <c r="AZ21" s="8"/>
      <c r="BA21" s="8"/>
      <c r="BB21" s="4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3" ht="11.25" customHeight="1" x14ac:dyDescent="0.25">
      <c r="A22" s="4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8"/>
      <c r="AO22" s="48"/>
      <c r="AP22" s="8"/>
      <c r="AQ22" s="8"/>
      <c r="AR22" s="8"/>
      <c r="AS22" s="8"/>
      <c r="AT22" s="8"/>
      <c r="AU22" s="48"/>
      <c r="AV22" s="8"/>
      <c r="AW22" s="8"/>
      <c r="AX22" s="8"/>
      <c r="AY22" s="8"/>
      <c r="AZ22" s="8"/>
      <c r="BA22" s="8"/>
      <c r="BB22" s="4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3" ht="11.25" customHeight="1" x14ac:dyDescent="0.25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48"/>
      <c r="AP23" s="8"/>
      <c r="AQ23" s="8"/>
      <c r="AR23" s="8"/>
      <c r="AS23" s="8"/>
      <c r="AT23" s="8"/>
      <c r="AU23" s="48"/>
      <c r="AV23" s="8"/>
      <c r="AW23" s="8"/>
      <c r="AX23" s="8"/>
      <c r="AY23" s="8"/>
      <c r="AZ23" s="8"/>
      <c r="BA23" s="8"/>
      <c r="BB23" s="4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3" ht="11.25" customHeight="1" x14ac:dyDescent="0.25">
      <c r="A24" s="4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48"/>
      <c r="AO24" s="48"/>
      <c r="AP24" s="8"/>
      <c r="AQ24" s="8"/>
      <c r="AR24" s="8"/>
      <c r="AS24" s="8"/>
      <c r="AT24" s="8"/>
      <c r="AU24" s="48"/>
      <c r="AV24" s="8"/>
      <c r="AW24" s="8"/>
      <c r="AX24" s="8"/>
      <c r="AY24" s="8"/>
      <c r="AZ24" s="8"/>
      <c r="BA24" s="8"/>
      <c r="BB24" s="4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3" ht="11.25" customHeight="1" x14ac:dyDescent="0.25">
      <c r="A25" s="4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48"/>
      <c r="AO25" s="48"/>
      <c r="AP25" s="8"/>
      <c r="AQ25" s="8"/>
      <c r="AR25" s="8"/>
      <c r="AS25" s="8"/>
      <c r="AT25" s="8"/>
      <c r="AU25" s="48"/>
      <c r="AV25" s="8"/>
      <c r="AW25" s="8"/>
      <c r="AX25" s="8"/>
      <c r="AY25" s="8"/>
      <c r="AZ25" s="8"/>
      <c r="BA25" s="8"/>
      <c r="BB25" s="4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3" ht="11.25" customHeight="1" x14ac:dyDescent="0.25">
      <c r="A26" s="4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3" ht="11.25" customHeight="1" x14ac:dyDescent="0.25">
      <c r="A27" s="4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3" ht="11.25" customHeight="1" x14ac:dyDescent="0.25">
      <c r="A28" s="4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3" ht="11.25" customHeight="1" x14ac:dyDescent="0.25">
      <c r="A29" s="4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3" ht="11.25" customHeight="1" x14ac:dyDescent="0.25">
      <c r="A30" s="4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3" ht="11.25" customHeight="1" x14ac:dyDescent="0.25">
      <c r="A31" s="4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3" ht="11.25" customHeight="1" x14ac:dyDescent="0.25">
      <c r="A32" s="4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ht="11.25" customHeight="1" x14ac:dyDescent="0.25">
      <c r="A33" s="4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ht="11.25" customHeight="1" x14ac:dyDescent="0.25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1.25" customHeight="1" x14ac:dyDescent="0.25">
      <c r="A35" s="4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1.25" customHeight="1" x14ac:dyDescent="0.25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1.25" customHeight="1" x14ac:dyDescent="0.25">
      <c r="A37" s="4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</sheetData>
  <sheetProtection formatColumns="0" formatRows="0" insertRows="0" deleteColumns="0" deleteRows="0" sort="0" autoFilter="0"/>
  <mergeCells count="96">
    <mergeCell ref="F16:F18"/>
    <mergeCell ref="G16:G18"/>
    <mergeCell ref="H16:H18"/>
    <mergeCell ref="I16:I18"/>
    <mergeCell ref="Q16:Q18"/>
    <mergeCell ref="T16:T18"/>
    <mergeCell ref="J16:J18"/>
    <mergeCell ref="K16:K18"/>
    <mergeCell ref="L16:L18"/>
    <mergeCell ref="M16:M18"/>
    <mergeCell ref="N16:N18"/>
    <mergeCell ref="O16:O18"/>
    <mergeCell ref="P12:P14"/>
    <mergeCell ref="I5:J5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AB12:AB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X13:AX14"/>
    <mergeCell ref="AC12:AC14"/>
    <mergeCell ref="AD12:AD14"/>
    <mergeCell ref="AE12:AG12"/>
    <mergeCell ref="AH12:AN12"/>
    <mergeCell ref="AO12:AO14"/>
    <mergeCell ref="AP12:AP14"/>
    <mergeCell ref="AE13:AE14"/>
    <mergeCell ref="AF13:AF14"/>
    <mergeCell ref="AG13:AG14"/>
    <mergeCell ref="AH13:AH14"/>
    <mergeCell ref="BR12:BR14"/>
    <mergeCell ref="BL13:BL14"/>
    <mergeCell ref="BM13:BM14"/>
    <mergeCell ref="BD12:BD14"/>
    <mergeCell ref="BE12:BE14"/>
    <mergeCell ref="BF12:BF14"/>
    <mergeCell ref="BG12:BG14"/>
    <mergeCell ref="BH12:BI12"/>
    <mergeCell ref="BJ12:BK12"/>
    <mergeCell ref="BJ13:BJ14"/>
    <mergeCell ref="BK13:BK14"/>
    <mergeCell ref="BL12:BM12"/>
    <mergeCell ref="BN12:BN14"/>
    <mergeCell ref="BO12:BO14"/>
    <mergeCell ref="BP12:BP14"/>
    <mergeCell ref="BQ12:BQ14"/>
    <mergeCell ref="CD12:CD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BI13:BI14"/>
    <mergeCell ref="AI13:AI14"/>
    <mergeCell ref="AJ13:AJ14"/>
    <mergeCell ref="AK13:AK14"/>
    <mergeCell ref="AL13:AL14"/>
    <mergeCell ref="AM13:AM14"/>
    <mergeCell ref="AN13:AN14"/>
    <mergeCell ref="AQ12:AQ14"/>
    <mergeCell ref="AR12:AR14"/>
    <mergeCell ref="AS12:AS14"/>
    <mergeCell ref="AT12:AT14"/>
    <mergeCell ref="AU12:BB12"/>
    <mergeCell ref="BC12:BC14"/>
    <mergeCell ref="AU13:AU14"/>
    <mergeCell ref="AV13:AV14"/>
    <mergeCell ref="AW13:AW14"/>
    <mergeCell ref="AY13:AY14"/>
    <mergeCell ref="AZ13:AZ14"/>
    <mergeCell ref="BA13:BA14"/>
    <mergeCell ref="BB13:BB14"/>
    <mergeCell ref="BH13:BH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opLeftCell="C47" zoomScale="90" workbookViewId="0">
      <selection activeCell="V73" sqref="V73"/>
    </sheetView>
  </sheetViews>
  <sheetFormatPr defaultRowHeight="10.5" customHeight="1" x14ac:dyDescent="0.25"/>
  <cols>
    <col min="1" max="2" width="9.140625" style="291" hidden="1"/>
    <col min="3" max="3" width="3.7109375" style="291" customWidth="1"/>
    <col min="4" max="5" width="9.140625" style="291" hidden="1"/>
    <col min="6" max="6" width="7.7109375" style="291" customWidth="1"/>
    <col min="7" max="7" width="18.7109375" style="291" customWidth="1"/>
    <col min="8" max="8" width="17.7109375" style="291" customWidth="1"/>
    <col min="9" max="9" width="24.7109375" style="291" customWidth="1"/>
    <col min="10" max="10" width="17.7109375" style="291" customWidth="1"/>
    <col min="11" max="11" width="0.140625" style="291" customWidth="1"/>
    <col min="12" max="15" width="2.5703125" style="291" hidden="1" customWidth="1"/>
    <col min="16" max="17" width="12.7109375" style="291" hidden="1" customWidth="1"/>
    <col min="18" max="19" width="12.7109375" style="291" customWidth="1"/>
    <col min="20" max="21" width="12.7109375" style="291" hidden="1" customWidth="1"/>
    <col min="22" max="23" width="12.7109375" style="291" customWidth="1"/>
    <col min="24" max="25" width="12.7109375" style="291" hidden="1" customWidth="1"/>
    <col min="26" max="27" width="12.7109375" style="291" customWidth="1"/>
    <col min="28" max="29" width="12.7109375" style="291" hidden="1" customWidth="1"/>
    <col min="30" max="31" width="12.7109375" style="291" customWidth="1"/>
    <col min="32" max="33" width="12.7109375" style="291" hidden="1" customWidth="1"/>
    <col min="34" max="35" width="12.7109375" style="291" customWidth="1"/>
    <col min="36" max="37" width="12.7109375" style="291" hidden="1" customWidth="1"/>
    <col min="38" max="39" width="12.7109375" style="291" customWidth="1"/>
    <col min="40" max="41" width="12.7109375" style="291" hidden="1" customWidth="1"/>
    <col min="42" max="43" width="12.7109375" style="291" customWidth="1"/>
    <col min="44" max="45" width="12.7109375" style="291" hidden="1" customWidth="1"/>
    <col min="46" max="47" width="12.7109375" style="291" customWidth="1"/>
    <col min="48" max="49" width="12.7109375" style="291" hidden="1" customWidth="1"/>
    <col min="50" max="51" width="12.7109375" style="291" customWidth="1"/>
    <col min="52" max="53" width="12.7109375" style="291" hidden="1" customWidth="1"/>
    <col min="54" max="55" width="12.7109375" style="291" customWidth="1"/>
    <col min="56" max="57" width="12.7109375" style="291" hidden="1" customWidth="1"/>
    <col min="58" max="59" width="12.7109375" style="291" customWidth="1"/>
    <col min="60" max="61" width="12.7109375" style="291" hidden="1" customWidth="1"/>
    <col min="62" max="63" width="12.7109375" style="291" customWidth="1"/>
    <col min="64" max="65" width="12.7109375" style="291" hidden="1" customWidth="1"/>
    <col min="66" max="67" width="12.7109375" style="291" customWidth="1"/>
    <col min="68" max="69" width="12.7109375" style="291" hidden="1" customWidth="1"/>
    <col min="70" max="71" width="12.7109375" style="291" customWidth="1"/>
    <col min="72" max="73" width="12.7109375" style="291" hidden="1" customWidth="1"/>
    <col min="74" max="75" width="12.7109375" style="291" customWidth="1"/>
    <col min="76" max="77" width="12.7109375" style="291" hidden="1" customWidth="1"/>
    <col min="78" max="79" width="12.7109375" style="291" customWidth="1"/>
    <col min="80" max="81" width="12.7109375" style="291" hidden="1" customWidth="1"/>
    <col min="82" max="83" width="12.7109375" style="291" customWidth="1"/>
    <col min="84" max="85" width="12.7109375" style="291" hidden="1" customWidth="1"/>
    <col min="86" max="87" width="12.7109375" style="291" customWidth="1"/>
    <col min="88" max="89" width="12.7109375" style="291" hidden="1" customWidth="1"/>
    <col min="90" max="91" width="12.7109375" style="291" customWidth="1"/>
    <col min="92" max="93" width="12.7109375" style="291" hidden="1" customWidth="1"/>
    <col min="94" max="95" width="12.7109375" style="291" customWidth="1"/>
    <col min="96" max="97" width="12.7109375" style="291" hidden="1" customWidth="1"/>
    <col min="98" max="99" width="12.7109375" style="291" customWidth="1"/>
    <col min="100" max="101" width="12.7109375" style="291" hidden="1" customWidth="1"/>
    <col min="102" max="103" width="12.7109375" style="291" customWidth="1"/>
    <col min="104" max="105" width="12.7109375" style="291" hidden="1" customWidth="1"/>
    <col min="106" max="107" width="12.7109375" style="291" customWidth="1"/>
    <col min="108" max="109" width="12.7109375" style="291" hidden="1" customWidth="1"/>
    <col min="110" max="111" width="12.7109375" style="291" customWidth="1"/>
    <col min="112" max="113" width="12.7109375" style="291" hidden="1" customWidth="1"/>
    <col min="114" max="115" width="12.7109375" style="291" customWidth="1"/>
    <col min="116" max="117" width="12.7109375" style="291" hidden="1" customWidth="1"/>
    <col min="118" max="119" width="12.7109375" style="291" customWidth="1"/>
    <col min="120" max="121" width="12.7109375" style="291" hidden="1" customWidth="1"/>
    <col min="122" max="123" width="12.7109375" style="291" customWidth="1"/>
    <col min="124" max="125" width="12.7109375" style="291" hidden="1" customWidth="1"/>
    <col min="126" max="127" width="12.7109375" style="291" customWidth="1"/>
    <col min="128" max="129" width="12.7109375" style="291" hidden="1" customWidth="1"/>
    <col min="130" max="131" width="12.7109375" style="291" customWidth="1"/>
    <col min="132" max="133" width="12.7109375" style="291" hidden="1" customWidth="1"/>
    <col min="134" max="135" width="12.7109375" style="291" customWidth="1"/>
    <col min="136" max="137" width="12.7109375" style="291" hidden="1" customWidth="1"/>
    <col min="138" max="139" width="12.7109375" style="291" customWidth="1"/>
    <col min="140" max="141" width="12.7109375" style="291" hidden="1" customWidth="1"/>
    <col min="142" max="143" width="12.7109375" style="291" customWidth="1"/>
    <col min="144" max="145" width="12.7109375" style="291" hidden="1" customWidth="1"/>
    <col min="146" max="147" width="12.7109375" style="291" customWidth="1"/>
    <col min="148" max="149" width="12.7109375" style="291" hidden="1" customWidth="1"/>
    <col min="150" max="151" width="12.7109375" style="291" customWidth="1"/>
    <col min="152" max="153" width="12.7109375" style="291" hidden="1" customWidth="1"/>
    <col min="154" max="155" width="12.7109375" style="291" customWidth="1"/>
    <col min="156" max="157" width="12.7109375" style="291" hidden="1" customWidth="1"/>
    <col min="158" max="159" width="12.7109375" style="291" customWidth="1"/>
    <col min="160" max="161" width="12.7109375" style="291" hidden="1" customWidth="1"/>
    <col min="162" max="163" width="12.7109375" style="291" customWidth="1"/>
    <col min="164" max="165" width="12.7109375" style="291" hidden="1" customWidth="1"/>
    <col min="166" max="167" width="12.7109375" style="291" customWidth="1"/>
    <col min="168" max="169" width="12.7109375" style="291" hidden="1" customWidth="1"/>
    <col min="170" max="171" width="12.7109375" style="291" customWidth="1"/>
    <col min="172" max="173" width="12.7109375" style="291" hidden="1" customWidth="1"/>
    <col min="174" max="175" width="12.7109375" style="291" customWidth="1"/>
    <col min="176" max="177" width="12.7109375" style="291" hidden="1" customWidth="1"/>
    <col min="178" max="179" width="12.7109375" style="291" customWidth="1"/>
    <col min="180" max="181" width="12.7109375" style="291" hidden="1" customWidth="1"/>
    <col min="182" max="183" width="12.7109375" style="291" customWidth="1"/>
    <col min="184" max="185" width="12.7109375" style="291" hidden="1" customWidth="1"/>
    <col min="186" max="187" width="12.7109375" style="291" customWidth="1"/>
    <col min="188" max="189" width="12.7109375" style="291" hidden="1" customWidth="1"/>
    <col min="190" max="191" width="12.7109375" style="291" customWidth="1"/>
    <col min="192" max="193" width="12.7109375" style="291" hidden="1" customWidth="1"/>
    <col min="194" max="195" width="12.7109375" style="291" customWidth="1"/>
    <col min="196" max="197" width="12.7109375" style="291" hidden="1" customWidth="1"/>
    <col min="198" max="199" width="12.7109375" style="291" customWidth="1"/>
    <col min="200" max="201" width="12.7109375" style="291" hidden="1" customWidth="1"/>
    <col min="202" max="203" width="12.7109375" style="291" customWidth="1"/>
    <col min="204" max="205" width="12.7109375" style="291" hidden="1" customWidth="1"/>
    <col min="206" max="207" width="12.7109375" style="291" customWidth="1"/>
    <col min="208" max="209" width="12.7109375" style="291" hidden="1" customWidth="1"/>
    <col min="210" max="211" width="12.7109375" style="291" customWidth="1"/>
    <col min="212" max="213" width="12.7109375" style="291" hidden="1" customWidth="1"/>
    <col min="214" max="215" width="12.7109375" style="291" customWidth="1"/>
    <col min="216" max="217" width="12.7109375" style="291" hidden="1" customWidth="1"/>
    <col min="218" max="219" width="12.7109375" style="291" customWidth="1"/>
    <col min="220" max="221" width="2.7109375" style="291" hidden="1" customWidth="1"/>
    <col min="222" max="225" width="9.140625" style="291" hidden="1"/>
    <col min="226" max="227" width="2.7109375" style="291" hidden="1" customWidth="1"/>
    <col min="228" max="228" width="2.7109375" style="291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274"/>
      <c r="DU1" s="274"/>
      <c r="DV1" s="274"/>
      <c r="DW1" s="274"/>
      <c r="DX1" s="274"/>
      <c r="DY1" s="274"/>
      <c r="DZ1" s="274"/>
      <c r="EA1" s="274"/>
      <c r="EB1" s="8"/>
      <c r="EC1" s="8"/>
      <c r="ED1" s="8"/>
      <c r="EE1" s="8"/>
      <c r="EF1" s="274"/>
      <c r="EG1" s="274"/>
      <c r="EH1" s="274"/>
      <c r="EI1" s="274"/>
      <c r="EJ1" s="8"/>
      <c r="EK1" s="8"/>
      <c r="EL1" s="8"/>
      <c r="EM1" s="8"/>
      <c r="EN1" s="8"/>
      <c r="EO1" s="8"/>
      <c r="EP1" s="8"/>
      <c r="EQ1" s="8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8"/>
      <c r="FI1" s="8"/>
      <c r="FJ1" s="8"/>
      <c r="FK1" s="8"/>
      <c r="FL1" s="8"/>
      <c r="FM1" s="8"/>
      <c r="FN1" s="8"/>
      <c r="FO1" s="8"/>
      <c r="FP1" s="274"/>
      <c r="FQ1" s="274"/>
      <c r="FR1" s="274"/>
      <c r="FS1" s="2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274"/>
      <c r="DU2" s="274"/>
      <c r="DV2" s="274"/>
      <c r="DW2" s="274"/>
      <c r="DX2" s="274"/>
      <c r="DY2" s="274"/>
      <c r="DZ2" s="274"/>
      <c r="EA2" s="274"/>
      <c r="EB2" s="8"/>
      <c r="EC2" s="8"/>
      <c r="ED2" s="8"/>
      <c r="EE2" s="8"/>
      <c r="EF2" s="274"/>
      <c r="EG2" s="274"/>
      <c r="EH2" s="274"/>
      <c r="EI2" s="274"/>
      <c r="EJ2" s="8"/>
      <c r="EK2" s="8"/>
      <c r="EL2" s="8"/>
      <c r="EM2" s="8"/>
      <c r="EN2" s="8"/>
      <c r="EO2" s="8"/>
      <c r="EP2" s="8"/>
      <c r="EQ2" s="8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8"/>
      <c r="FI2" s="8"/>
      <c r="FJ2" s="8"/>
      <c r="FK2" s="8"/>
      <c r="FL2" s="8"/>
      <c r="FM2" s="8"/>
      <c r="FN2" s="8"/>
      <c r="FO2" s="8"/>
      <c r="FP2" s="274"/>
      <c r="FQ2" s="274"/>
      <c r="FR2" s="274"/>
      <c r="FS2" s="2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274"/>
      <c r="DU3" s="274"/>
      <c r="DV3" s="274"/>
      <c r="DW3" s="274"/>
      <c r="DX3" s="274"/>
      <c r="DY3" s="274"/>
      <c r="DZ3" s="274"/>
      <c r="EA3" s="274"/>
      <c r="EB3" s="8"/>
      <c r="EC3" s="8"/>
      <c r="ED3" s="8"/>
      <c r="EE3" s="8"/>
      <c r="EF3" s="274"/>
      <c r="EG3" s="274"/>
      <c r="EH3" s="274"/>
      <c r="EI3" s="274"/>
      <c r="EJ3" s="8"/>
      <c r="EK3" s="8"/>
      <c r="EL3" s="8"/>
      <c r="EM3" s="8"/>
      <c r="EN3" s="8"/>
      <c r="EO3" s="8"/>
      <c r="EP3" s="8"/>
      <c r="EQ3" s="8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8"/>
      <c r="FI3" s="8"/>
      <c r="FJ3" s="8"/>
      <c r="FK3" s="8"/>
      <c r="FL3" s="8"/>
      <c r="FM3" s="8"/>
      <c r="FN3" s="8"/>
      <c r="FO3" s="8"/>
      <c r="FP3" s="274"/>
      <c r="FQ3" s="274"/>
      <c r="FR3" s="274"/>
      <c r="FS3" s="2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274"/>
      <c r="DU4" s="274"/>
      <c r="DV4" s="274"/>
      <c r="DW4" s="274"/>
      <c r="DX4" s="274"/>
      <c r="DY4" s="274"/>
      <c r="DZ4" s="274"/>
      <c r="EA4" s="274"/>
      <c r="EB4" s="8"/>
      <c r="EC4" s="8"/>
      <c r="ED4" s="8"/>
      <c r="EE4" s="8"/>
      <c r="EF4" s="274"/>
      <c r="EG4" s="274"/>
      <c r="EH4" s="274"/>
      <c r="EI4" s="274"/>
      <c r="EJ4" s="8"/>
      <c r="EK4" s="8"/>
      <c r="EL4" s="8"/>
      <c r="EM4" s="8"/>
      <c r="EN4" s="8"/>
      <c r="EO4" s="8"/>
      <c r="EP4" s="8"/>
      <c r="EQ4" s="8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8"/>
      <c r="FI4" s="8"/>
      <c r="FJ4" s="8"/>
      <c r="FK4" s="8"/>
      <c r="FL4" s="8"/>
      <c r="FM4" s="8"/>
      <c r="FN4" s="8"/>
      <c r="FO4" s="8"/>
      <c r="FP4" s="274"/>
      <c r="FQ4" s="274"/>
      <c r="FR4" s="274"/>
      <c r="FS4" s="2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274"/>
      <c r="DU5" s="274"/>
      <c r="DV5" s="274"/>
      <c r="DW5" s="274"/>
      <c r="DX5" s="274"/>
      <c r="DY5" s="274"/>
      <c r="DZ5" s="274"/>
      <c r="EA5" s="274"/>
      <c r="EB5" s="8"/>
      <c r="EC5" s="8"/>
      <c r="ED5" s="8"/>
      <c r="EE5" s="8"/>
      <c r="EF5" s="274"/>
      <c r="EG5" s="274"/>
      <c r="EH5" s="274"/>
      <c r="EI5" s="274"/>
      <c r="EJ5" s="8"/>
      <c r="EK5" s="8"/>
      <c r="EL5" s="8"/>
      <c r="EM5" s="8"/>
      <c r="EN5" s="8"/>
      <c r="EO5" s="8"/>
      <c r="EP5" s="8"/>
      <c r="EQ5" s="8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8"/>
      <c r="FI5" s="8"/>
      <c r="FJ5" s="8"/>
      <c r="FK5" s="8"/>
      <c r="FL5" s="8"/>
      <c r="FM5" s="8"/>
      <c r="FN5" s="8"/>
      <c r="FO5" s="8"/>
      <c r="FP5" s="274"/>
      <c r="FQ5" s="274"/>
      <c r="FR5" s="274"/>
      <c r="FS5" s="2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274"/>
      <c r="DU6" s="274"/>
      <c r="DV6" s="274"/>
      <c r="DW6" s="274"/>
      <c r="DX6" s="274"/>
      <c r="DY6" s="274"/>
      <c r="DZ6" s="274"/>
      <c r="EA6" s="274"/>
      <c r="EB6" s="8"/>
      <c r="EC6" s="8"/>
      <c r="ED6" s="8"/>
      <c r="EE6" s="8"/>
      <c r="EF6" s="274"/>
      <c r="EG6" s="274"/>
      <c r="EH6" s="274"/>
      <c r="EI6" s="274"/>
      <c r="EJ6" s="8"/>
      <c r="EK6" s="8"/>
      <c r="EL6" s="8"/>
      <c r="EM6" s="8"/>
      <c r="EN6" s="8"/>
      <c r="EO6" s="8"/>
      <c r="EP6" s="8"/>
      <c r="EQ6" s="8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8"/>
      <c r="FI6" s="8"/>
      <c r="FJ6" s="8"/>
      <c r="FK6" s="8"/>
      <c r="FL6" s="8"/>
      <c r="FM6" s="8"/>
      <c r="FN6" s="8"/>
      <c r="FO6" s="8"/>
      <c r="FP6" s="274"/>
      <c r="FQ6" s="274"/>
      <c r="FR6" s="274"/>
      <c r="FS6" s="2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274"/>
      <c r="DU7" s="274"/>
      <c r="DV7" s="274"/>
      <c r="DW7" s="274"/>
      <c r="DX7" s="274"/>
      <c r="DY7" s="274"/>
      <c r="DZ7" s="274"/>
      <c r="EA7" s="274"/>
      <c r="EB7" s="8"/>
      <c r="EC7" s="8"/>
      <c r="ED7" s="8"/>
      <c r="EE7" s="8"/>
      <c r="EF7" s="274"/>
      <c r="EG7" s="274"/>
      <c r="EH7" s="274"/>
      <c r="EI7" s="274"/>
      <c r="EJ7" s="8"/>
      <c r="EK7" s="8"/>
      <c r="EL7" s="8"/>
      <c r="EM7" s="8"/>
      <c r="EN7" s="8"/>
      <c r="EO7" s="8"/>
      <c r="EP7" s="8"/>
      <c r="EQ7" s="8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8"/>
      <c r="FI7" s="8"/>
      <c r="FJ7" s="8"/>
      <c r="FK7" s="8"/>
      <c r="FL7" s="8"/>
      <c r="FM7" s="8"/>
      <c r="FN7" s="8"/>
      <c r="FO7" s="8"/>
      <c r="FP7" s="274"/>
      <c r="FQ7" s="274"/>
      <c r="FR7" s="274"/>
      <c r="FS7" s="2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274"/>
      <c r="DU8" s="274"/>
      <c r="DV8" s="274"/>
      <c r="DW8" s="274"/>
      <c r="DX8" s="274"/>
      <c r="DY8" s="274"/>
      <c r="DZ8" s="274"/>
      <c r="EA8" s="274"/>
      <c r="EB8" s="8"/>
      <c r="EC8" s="8"/>
      <c r="ED8" s="8"/>
      <c r="EE8" s="8"/>
      <c r="EF8" s="274"/>
      <c r="EG8" s="274"/>
      <c r="EH8" s="274"/>
      <c r="EI8" s="274"/>
      <c r="EJ8" s="8"/>
      <c r="EK8" s="8"/>
      <c r="EL8" s="8"/>
      <c r="EM8" s="8"/>
      <c r="EN8" s="8"/>
      <c r="EO8" s="8"/>
      <c r="EP8" s="8"/>
      <c r="EQ8" s="8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8"/>
      <c r="FI8" s="8"/>
      <c r="FJ8" s="8"/>
      <c r="FK8" s="8"/>
      <c r="FL8" s="8"/>
      <c r="FM8" s="8"/>
      <c r="FN8" s="8"/>
      <c r="FO8" s="8"/>
      <c r="FP8" s="274"/>
      <c r="FQ8" s="274"/>
      <c r="FR8" s="274"/>
      <c r="FS8" s="2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274"/>
      <c r="DU9" s="274"/>
      <c r="DV9" s="274"/>
      <c r="DW9" s="274"/>
      <c r="DX9" s="274"/>
      <c r="DY9" s="274"/>
      <c r="DZ9" s="274"/>
      <c r="EA9" s="274"/>
      <c r="EB9" s="8"/>
      <c r="EC9" s="8"/>
      <c r="ED9" s="8"/>
      <c r="EE9" s="8"/>
      <c r="EF9" s="274"/>
      <c r="EG9" s="274"/>
      <c r="EH9" s="274"/>
      <c r="EI9" s="274"/>
      <c r="EJ9" s="8"/>
      <c r="EK9" s="8"/>
      <c r="EL9" s="8"/>
      <c r="EM9" s="8"/>
      <c r="EN9" s="8"/>
      <c r="EO9" s="8"/>
      <c r="EP9" s="8"/>
      <c r="EQ9" s="8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8"/>
      <c r="FI9" s="8"/>
      <c r="FJ9" s="8"/>
      <c r="FK9" s="8"/>
      <c r="FL9" s="8"/>
      <c r="FM9" s="8"/>
      <c r="FN9" s="8"/>
      <c r="FO9" s="8"/>
      <c r="FP9" s="274"/>
      <c r="FQ9" s="274"/>
      <c r="FR9" s="274"/>
      <c r="FS9" s="2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8"/>
    </row>
    <row r="11" spans="1:228" ht="11.25" hidden="1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74"/>
      <c r="DU11" s="274"/>
      <c r="DV11" s="274"/>
      <c r="DW11" s="274"/>
      <c r="DX11" s="274"/>
      <c r="DY11" s="274"/>
      <c r="DZ11" s="274"/>
      <c r="EA11" s="274"/>
      <c r="EB11" s="219"/>
      <c r="EC11" s="219"/>
      <c r="ED11" s="219"/>
      <c r="EE11" s="219"/>
      <c r="EF11" s="274"/>
      <c r="EG11" s="274"/>
      <c r="EH11" s="274"/>
      <c r="EI11" s="274"/>
      <c r="EJ11" s="219"/>
      <c r="EK11" s="219"/>
      <c r="EL11" s="219"/>
      <c r="EM11" s="219"/>
      <c r="EN11" s="219"/>
      <c r="EO11" s="219"/>
      <c r="EP11" s="219"/>
      <c r="EQ11" s="219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19"/>
      <c r="FI11" s="219"/>
      <c r="FJ11" s="219"/>
      <c r="FK11" s="219"/>
      <c r="FL11" s="219"/>
      <c r="FM11" s="219"/>
      <c r="FN11" s="219"/>
      <c r="FO11" s="219"/>
      <c r="FP11" s="274"/>
      <c r="FQ11" s="274"/>
      <c r="FR11" s="274"/>
      <c r="FS11" s="274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19"/>
      <c r="GS11" s="219"/>
      <c r="GT11" s="219"/>
      <c r="GU11" s="219"/>
      <c r="GV11" s="219"/>
      <c r="GW11" s="219"/>
      <c r="GX11" s="219"/>
      <c r="GY11" s="219"/>
      <c r="GZ11" s="219"/>
      <c r="HA11" s="219"/>
      <c r="HB11" s="219"/>
      <c r="HC11" s="219"/>
      <c r="HD11" s="219"/>
      <c r="HE11" s="219"/>
      <c r="HF11" s="219"/>
      <c r="HG11" s="219"/>
      <c r="HH11" s="219"/>
      <c r="HI11" s="219"/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</row>
    <row r="12" spans="1:228" ht="11.25" hidden="1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74"/>
      <c r="DU12" s="274"/>
      <c r="DV12" s="274"/>
      <c r="DW12" s="274"/>
      <c r="DX12" s="274"/>
      <c r="DY12" s="274"/>
      <c r="DZ12" s="274"/>
      <c r="EA12" s="274"/>
      <c r="EB12" s="219"/>
      <c r="EC12" s="219"/>
      <c r="ED12" s="219"/>
      <c r="EE12" s="219"/>
      <c r="EF12" s="274"/>
      <c r="EG12" s="274"/>
      <c r="EH12" s="274"/>
      <c r="EI12" s="274"/>
      <c r="EJ12" s="219"/>
      <c r="EK12" s="219"/>
      <c r="EL12" s="219"/>
      <c r="EM12" s="219"/>
      <c r="EN12" s="219"/>
      <c r="EO12" s="219"/>
      <c r="EP12" s="219"/>
      <c r="EQ12" s="219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19"/>
      <c r="FI12" s="219"/>
      <c r="FJ12" s="219"/>
      <c r="FK12" s="219"/>
      <c r="FL12" s="219"/>
      <c r="FM12" s="219"/>
      <c r="FN12" s="219"/>
      <c r="FO12" s="219"/>
      <c r="FP12" s="274"/>
      <c r="FQ12" s="274"/>
      <c r="FR12" s="274"/>
      <c r="FS12" s="274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9"/>
      <c r="GF12" s="219"/>
      <c r="GG12" s="219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19"/>
      <c r="GS12" s="219"/>
      <c r="GT12" s="219"/>
      <c r="GU12" s="219"/>
      <c r="GV12" s="219"/>
      <c r="GW12" s="219"/>
      <c r="GX12" s="219"/>
      <c r="GY12" s="219"/>
      <c r="GZ12" s="219"/>
      <c r="HA12" s="219"/>
      <c r="HB12" s="219"/>
      <c r="HC12" s="219"/>
      <c r="HD12" s="219"/>
      <c r="HE12" s="219"/>
      <c r="HF12" s="219"/>
      <c r="HG12" s="219"/>
      <c r="HH12" s="219"/>
      <c r="HI12" s="219"/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</row>
    <row r="13" spans="1:228" ht="11.25" hidden="1" customHeight="1" x14ac:dyDescent="0.25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74"/>
      <c r="DU13" s="274"/>
      <c r="DV13" s="274"/>
      <c r="DW13" s="274"/>
      <c r="DX13" s="274"/>
      <c r="DY13" s="274"/>
      <c r="DZ13" s="274"/>
      <c r="EA13" s="274"/>
      <c r="EB13" s="219"/>
      <c r="EC13" s="219"/>
      <c r="ED13" s="219"/>
      <c r="EE13" s="219"/>
      <c r="EF13" s="274"/>
      <c r="EG13" s="274"/>
      <c r="EH13" s="274"/>
      <c r="EI13" s="274"/>
      <c r="EJ13" s="219"/>
      <c r="EK13" s="219"/>
      <c r="EL13" s="219"/>
      <c r="EM13" s="219"/>
      <c r="EN13" s="219"/>
      <c r="EO13" s="219"/>
      <c r="EP13" s="219"/>
      <c r="EQ13" s="219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19"/>
      <c r="FI13" s="219"/>
      <c r="FJ13" s="219"/>
      <c r="FK13" s="219"/>
      <c r="FL13" s="219"/>
      <c r="FM13" s="219"/>
      <c r="FN13" s="219"/>
      <c r="FO13" s="219"/>
      <c r="FP13" s="274"/>
      <c r="FQ13" s="274"/>
      <c r="FR13" s="274"/>
      <c r="FS13" s="274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9"/>
      <c r="GF13" s="219"/>
      <c r="GG13" s="219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19"/>
      <c r="GS13" s="219"/>
      <c r="GT13" s="219"/>
      <c r="GU13" s="219"/>
      <c r="GV13" s="219"/>
      <c r="GW13" s="219"/>
      <c r="GX13" s="219"/>
      <c r="GY13" s="219"/>
      <c r="GZ13" s="219"/>
      <c r="HA13" s="219"/>
      <c r="HB13" s="219"/>
      <c r="HC13" s="219"/>
      <c r="HD13" s="219"/>
      <c r="HE13" s="219"/>
      <c r="HF13" s="219"/>
      <c r="HG13" s="219"/>
      <c r="HH13" s="219"/>
      <c r="HI13" s="219"/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</row>
    <row r="14" spans="1:228" ht="11.25" hidden="1" customHeight="1" x14ac:dyDescent="0.25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74"/>
      <c r="DU14" s="274"/>
      <c r="DV14" s="274"/>
      <c r="DW14" s="274"/>
      <c r="DX14" s="274"/>
      <c r="DY14" s="274"/>
      <c r="DZ14" s="274"/>
      <c r="EA14" s="274"/>
      <c r="EB14" s="219"/>
      <c r="EC14" s="219"/>
      <c r="ED14" s="219"/>
      <c r="EE14" s="219"/>
      <c r="EF14" s="274"/>
      <c r="EG14" s="274"/>
      <c r="EH14" s="274"/>
      <c r="EI14" s="274"/>
      <c r="EJ14" s="219"/>
      <c r="EK14" s="219"/>
      <c r="EL14" s="219"/>
      <c r="EM14" s="219"/>
      <c r="EN14" s="219"/>
      <c r="EO14" s="219"/>
      <c r="EP14" s="219"/>
      <c r="EQ14" s="219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19"/>
      <c r="FI14" s="219"/>
      <c r="FJ14" s="219"/>
      <c r="FK14" s="219"/>
      <c r="FL14" s="219"/>
      <c r="FM14" s="219"/>
      <c r="FN14" s="219"/>
      <c r="FO14" s="219"/>
      <c r="FP14" s="274"/>
      <c r="FQ14" s="274"/>
      <c r="FR14" s="274"/>
      <c r="FS14" s="274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9"/>
      <c r="GF14" s="219"/>
      <c r="GG14" s="219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19"/>
      <c r="GS14" s="219"/>
      <c r="GT14" s="219"/>
      <c r="GU14" s="219"/>
      <c r="GV14" s="219"/>
      <c r="GW14" s="219"/>
      <c r="GX14" s="219"/>
      <c r="GY14" s="219"/>
      <c r="GZ14" s="219"/>
      <c r="HA14" s="219"/>
      <c r="HB14" s="219"/>
      <c r="HC14" s="219"/>
      <c r="HD14" s="219"/>
      <c r="HE14" s="219"/>
      <c r="HF14" s="219"/>
      <c r="HG14" s="219"/>
      <c r="HH14" s="219"/>
      <c r="HI14" s="219"/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</row>
    <row r="15" spans="1:228" ht="11.25" hidden="1" customHeight="1" x14ac:dyDescent="0.2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74"/>
      <c r="DU15" s="274"/>
      <c r="DV15" s="274"/>
      <c r="DW15" s="274"/>
      <c r="DX15" s="274"/>
      <c r="DY15" s="274"/>
      <c r="DZ15" s="274"/>
      <c r="EA15" s="274"/>
      <c r="EB15" s="219"/>
      <c r="EC15" s="219"/>
      <c r="ED15" s="219"/>
      <c r="EE15" s="219"/>
      <c r="EF15" s="274"/>
      <c r="EG15" s="274"/>
      <c r="EH15" s="274"/>
      <c r="EI15" s="274"/>
      <c r="EJ15" s="219"/>
      <c r="EK15" s="219"/>
      <c r="EL15" s="219"/>
      <c r="EM15" s="219"/>
      <c r="EN15" s="219"/>
      <c r="EO15" s="219"/>
      <c r="EP15" s="219"/>
      <c r="EQ15" s="219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19"/>
      <c r="FI15" s="219"/>
      <c r="FJ15" s="219"/>
      <c r="FK15" s="219"/>
      <c r="FL15" s="219"/>
      <c r="FM15" s="219"/>
      <c r="FN15" s="219"/>
      <c r="FO15" s="219"/>
      <c r="FP15" s="274"/>
      <c r="FQ15" s="274"/>
      <c r="FR15" s="274"/>
      <c r="FS15" s="274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9"/>
      <c r="GF15" s="219"/>
      <c r="GG15" s="219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19"/>
      <c r="GS15" s="219"/>
      <c r="GT15" s="219"/>
      <c r="GU15" s="219"/>
      <c r="GV15" s="219"/>
      <c r="GW15" s="219"/>
      <c r="GX15" s="219"/>
      <c r="GY15" s="219"/>
      <c r="GZ15" s="219"/>
      <c r="HA15" s="219"/>
      <c r="HB15" s="219"/>
      <c r="HC15" s="219"/>
      <c r="HD15" s="219"/>
      <c r="HE15" s="219"/>
      <c r="HF15" s="219"/>
      <c r="HG15" s="219"/>
      <c r="HH15" s="219"/>
      <c r="HI15" s="219"/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</row>
    <row r="16" spans="1:228" ht="11.25" hidden="1" customHeight="1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74"/>
      <c r="DU16" s="274"/>
      <c r="DV16" s="274"/>
      <c r="DW16" s="274"/>
      <c r="DX16" s="274"/>
      <c r="DY16" s="274"/>
      <c r="DZ16" s="274"/>
      <c r="EA16" s="274"/>
      <c r="EB16" s="219"/>
      <c r="EC16" s="219"/>
      <c r="ED16" s="219"/>
      <c r="EE16" s="219"/>
      <c r="EF16" s="274"/>
      <c r="EG16" s="274"/>
      <c r="EH16" s="274"/>
      <c r="EI16" s="274"/>
      <c r="EJ16" s="219"/>
      <c r="EK16" s="219"/>
      <c r="EL16" s="219"/>
      <c r="EM16" s="219"/>
      <c r="EN16" s="219"/>
      <c r="EO16" s="219"/>
      <c r="EP16" s="219"/>
      <c r="EQ16" s="219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19"/>
      <c r="FI16" s="219"/>
      <c r="FJ16" s="219"/>
      <c r="FK16" s="219"/>
      <c r="FL16" s="219"/>
      <c r="FM16" s="219"/>
      <c r="FN16" s="219"/>
      <c r="FO16" s="219"/>
      <c r="FP16" s="274"/>
      <c r="FQ16" s="274"/>
      <c r="FR16" s="274"/>
      <c r="FS16" s="274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9"/>
      <c r="GF16" s="219"/>
      <c r="GG16" s="219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19"/>
      <c r="GS16" s="219"/>
      <c r="GT16" s="219"/>
      <c r="GU16" s="219"/>
      <c r="GV16" s="219"/>
      <c r="GW16" s="219"/>
      <c r="GX16" s="219"/>
      <c r="GY16" s="219"/>
      <c r="GZ16" s="219"/>
      <c r="HA16" s="219"/>
      <c r="HB16" s="219"/>
      <c r="HC16" s="219"/>
      <c r="HD16" s="219"/>
      <c r="HE16" s="219"/>
      <c r="HF16" s="219"/>
      <c r="HG16" s="219"/>
      <c r="HH16" s="219"/>
      <c r="HI16" s="219"/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</row>
    <row r="17" spans="1:228" ht="11.25" hidden="1" customHeight="1" x14ac:dyDescent="0.25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74"/>
      <c r="DU17" s="274"/>
      <c r="DV17" s="274"/>
      <c r="DW17" s="274"/>
      <c r="DX17" s="274"/>
      <c r="DY17" s="274"/>
      <c r="DZ17" s="274"/>
      <c r="EA17" s="274"/>
      <c r="EB17" s="219"/>
      <c r="EC17" s="219"/>
      <c r="ED17" s="219"/>
      <c r="EE17" s="219"/>
      <c r="EF17" s="274"/>
      <c r="EG17" s="274"/>
      <c r="EH17" s="274"/>
      <c r="EI17" s="274"/>
      <c r="EJ17" s="219"/>
      <c r="EK17" s="219"/>
      <c r="EL17" s="219"/>
      <c r="EM17" s="219"/>
      <c r="EN17" s="219"/>
      <c r="EO17" s="219"/>
      <c r="EP17" s="219"/>
      <c r="EQ17" s="219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19"/>
      <c r="FI17" s="219"/>
      <c r="FJ17" s="219"/>
      <c r="FK17" s="219"/>
      <c r="FL17" s="219"/>
      <c r="FM17" s="219"/>
      <c r="FN17" s="219"/>
      <c r="FO17" s="219"/>
      <c r="FP17" s="274"/>
      <c r="FQ17" s="274"/>
      <c r="FR17" s="274"/>
      <c r="FS17" s="274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</row>
    <row r="18" spans="1:228" ht="11.25" hidden="1" customHeight="1" x14ac:dyDescent="0.2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74"/>
      <c r="DU18" s="274"/>
      <c r="DV18" s="274"/>
      <c r="DW18" s="274"/>
      <c r="DX18" s="274"/>
      <c r="DY18" s="274"/>
      <c r="DZ18" s="274"/>
      <c r="EA18" s="274"/>
      <c r="EB18" s="219"/>
      <c r="EC18" s="219"/>
      <c r="ED18" s="219"/>
      <c r="EE18" s="219"/>
      <c r="EF18" s="274"/>
      <c r="EG18" s="274"/>
      <c r="EH18" s="274"/>
      <c r="EI18" s="274"/>
      <c r="EJ18" s="219"/>
      <c r="EK18" s="219"/>
      <c r="EL18" s="219"/>
      <c r="EM18" s="219"/>
      <c r="EN18" s="219"/>
      <c r="EO18" s="219"/>
      <c r="EP18" s="219"/>
      <c r="EQ18" s="219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19"/>
      <c r="FI18" s="219"/>
      <c r="FJ18" s="219"/>
      <c r="FK18" s="219"/>
      <c r="FL18" s="219"/>
      <c r="FM18" s="219"/>
      <c r="FN18" s="219"/>
      <c r="FO18" s="219"/>
      <c r="FP18" s="274"/>
      <c r="FQ18" s="274"/>
      <c r="FR18" s="274"/>
      <c r="FS18" s="274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9"/>
      <c r="GF18" s="219"/>
      <c r="GG18" s="219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19"/>
      <c r="GS18" s="219"/>
      <c r="GT18" s="219"/>
      <c r="GU18" s="219"/>
      <c r="GV18" s="219"/>
      <c r="GW18" s="219"/>
      <c r="GX18" s="219"/>
      <c r="GY18" s="219"/>
      <c r="GZ18" s="219"/>
      <c r="HA18" s="219"/>
      <c r="HB18" s="219"/>
      <c r="HC18" s="219"/>
      <c r="HD18" s="219"/>
      <c r="HE18" s="219"/>
      <c r="HF18" s="219"/>
      <c r="HG18" s="219"/>
      <c r="HH18" s="219"/>
      <c r="HI18" s="219"/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</row>
    <row r="19" spans="1:228" ht="11.25" hidden="1" customHeight="1" x14ac:dyDescent="0.25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74"/>
      <c r="DU19" s="274"/>
      <c r="DV19" s="274"/>
      <c r="DW19" s="274"/>
      <c r="DX19" s="274"/>
      <c r="DY19" s="274"/>
      <c r="DZ19" s="274"/>
      <c r="EA19" s="274"/>
      <c r="EB19" s="219"/>
      <c r="EC19" s="219"/>
      <c r="ED19" s="219"/>
      <c r="EE19" s="219"/>
      <c r="EF19" s="274"/>
      <c r="EG19" s="274"/>
      <c r="EH19" s="274"/>
      <c r="EI19" s="274"/>
      <c r="EJ19" s="219"/>
      <c r="EK19" s="219"/>
      <c r="EL19" s="219"/>
      <c r="EM19" s="219"/>
      <c r="EN19" s="219"/>
      <c r="EO19" s="219"/>
      <c r="EP19" s="219"/>
      <c r="EQ19" s="219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19"/>
      <c r="FI19" s="219"/>
      <c r="FJ19" s="219"/>
      <c r="FK19" s="219"/>
      <c r="FL19" s="219"/>
      <c r="FM19" s="219"/>
      <c r="FN19" s="219"/>
      <c r="FO19" s="219"/>
      <c r="FP19" s="274"/>
      <c r="FQ19" s="274"/>
      <c r="FR19" s="274"/>
      <c r="FS19" s="274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9"/>
      <c r="GF19" s="219"/>
      <c r="GG19" s="219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19"/>
      <c r="GS19" s="219"/>
      <c r="GT19" s="219"/>
      <c r="GU19" s="219"/>
      <c r="GV19" s="219"/>
      <c r="GW19" s="219"/>
      <c r="GX19" s="219"/>
      <c r="GY19" s="219"/>
      <c r="GZ19" s="219"/>
      <c r="HA19" s="219"/>
      <c r="HB19" s="219"/>
      <c r="HC19" s="219"/>
      <c r="HD19" s="219"/>
      <c r="HE19" s="219"/>
      <c r="HF19" s="219"/>
      <c r="HG19" s="219"/>
      <c r="HH19" s="219"/>
      <c r="HI19" s="219"/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</row>
    <row r="20" spans="1:228" ht="11.25" hidden="1" customHeight="1" x14ac:dyDescent="0.25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74"/>
      <c r="DU20" s="274"/>
      <c r="DV20" s="274"/>
      <c r="DW20" s="274"/>
      <c r="DX20" s="274"/>
      <c r="DY20" s="274"/>
      <c r="DZ20" s="274"/>
      <c r="EA20" s="274"/>
      <c r="EB20" s="219"/>
      <c r="EC20" s="219"/>
      <c r="ED20" s="219"/>
      <c r="EE20" s="219"/>
      <c r="EF20" s="274"/>
      <c r="EG20" s="274"/>
      <c r="EH20" s="274"/>
      <c r="EI20" s="274"/>
      <c r="EJ20" s="219"/>
      <c r="EK20" s="219"/>
      <c r="EL20" s="219"/>
      <c r="EM20" s="219"/>
      <c r="EN20" s="219"/>
      <c r="EO20" s="219"/>
      <c r="EP20" s="219"/>
      <c r="EQ20" s="219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19"/>
      <c r="FI20" s="219"/>
      <c r="FJ20" s="219"/>
      <c r="FK20" s="219"/>
      <c r="FL20" s="219"/>
      <c r="FM20" s="219"/>
      <c r="FN20" s="219"/>
      <c r="FO20" s="219"/>
      <c r="FP20" s="274"/>
      <c r="FQ20" s="274"/>
      <c r="FR20" s="274"/>
      <c r="FS20" s="274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9"/>
      <c r="GF20" s="219"/>
      <c r="GG20" s="219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19"/>
      <c r="GS20" s="219"/>
      <c r="GT20" s="219"/>
      <c r="GU20" s="219"/>
      <c r="GV20" s="219"/>
      <c r="GW20" s="219"/>
      <c r="GX20" s="219"/>
      <c r="GY20" s="219"/>
      <c r="GZ20" s="219"/>
      <c r="HA20" s="219"/>
      <c r="HB20" s="219"/>
      <c r="HC20" s="219"/>
      <c r="HD20" s="219"/>
      <c r="HE20" s="219"/>
      <c r="HF20" s="219"/>
      <c r="HG20" s="219"/>
      <c r="HH20" s="219"/>
      <c r="HI20" s="219"/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</row>
    <row r="21" spans="1:228" ht="11.25" hidden="1" customHeight="1" x14ac:dyDescent="0.25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74"/>
      <c r="DU21" s="274"/>
      <c r="DV21" s="274"/>
      <c r="DW21" s="274"/>
      <c r="DX21" s="274"/>
      <c r="DY21" s="274"/>
      <c r="DZ21" s="274"/>
      <c r="EA21" s="274"/>
      <c r="EB21" s="219"/>
      <c r="EC21" s="219"/>
      <c r="ED21" s="219"/>
      <c r="EE21" s="219"/>
      <c r="EF21" s="274"/>
      <c r="EG21" s="274"/>
      <c r="EH21" s="274"/>
      <c r="EI21" s="274"/>
      <c r="EJ21" s="219"/>
      <c r="EK21" s="219"/>
      <c r="EL21" s="219"/>
      <c r="EM21" s="219"/>
      <c r="EN21" s="219"/>
      <c r="EO21" s="219"/>
      <c r="EP21" s="219"/>
      <c r="EQ21" s="219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19"/>
      <c r="FI21" s="219"/>
      <c r="FJ21" s="219"/>
      <c r="FK21" s="219"/>
      <c r="FL21" s="219"/>
      <c r="FM21" s="219"/>
      <c r="FN21" s="219"/>
      <c r="FO21" s="219"/>
      <c r="FP21" s="274"/>
      <c r="FQ21" s="274"/>
      <c r="FR21" s="274"/>
      <c r="FS21" s="274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9"/>
      <c r="GF21" s="219"/>
      <c r="GG21" s="219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19"/>
      <c r="GS21" s="219"/>
      <c r="GT21" s="219"/>
      <c r="GU21" s="219"/>
      <c r="GV21" s="219"/>
      <c r="GW21" s="219"/>
      <c r="GX21" s="219"/>
      <c r="GY21" s="219"/>
      <c r="GZ21" s="219"/>
      <c r="HA21" s="219"/>
      <c r="HB21" s="219"/>
      <c r="HC21" s="219"/>
      <c r="HD21" s="219"/>
      <c r="HE21" s="219"/>
      <c r="HF21" s="219"/>
      <c r="HG21" s="219"/>
      <c r="HH21" s="219"/>
      <c r="HI21" s="219"/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</row>
    <row r="22" spans="1:228" ht="11.25" hidden="1" customHeight="1" x14ac:dyDescent="0.25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74"/>
      <c r="DU22" s="274"/>
      <c r="DV22" s="274"/>
      <c r="DW22" s="274"/>
      <c r="DX22" s="274"/>
      <c r="DY22" s="274"/>
      <c r="DZ22" s="274"/>
      <c r="EA22" s="274"/>
      <c r="EB22" s="219"/>
      <c r="EC22" s="219"/>
      <c r="ED22" s="219"/>
      <c r="EE22" s="219"/>
      <c r="EF22" s="274"/>
      <c r="EG22" s="274"/>
      <c r="EH22" s="274"/>
      <c r="EI22" s="274"/>
      <c r="EJ22" s="219"/>
      <c r="EK22" s="219"/>
      <c r="EL22" s="219"/>
      <c r="EM22" s="219"/>
      <c r="EN22" s="219"/>
      <c r="EO22" s="219"/>
      <c r="EP22" s="219"/>
      <c r="EQ22" s="219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19"/>
      <c r="FI22" s="219"/>
      <c r="FJ22" s="219"/>
      <c r="FK22" s="219"/>
      <c r="FL22" s="219"/>
      <c r="FM22" s="219"/>
      <c r="FN22" s="219"/>
      <c r="FO22" s="219"/>
      <c r="FP22" s="274"/>
      <c r="FQ22" s="274"/>
      <c r="FR22" s="274"/>
      <c r="FS22" s="274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9"/>
      <c r="GF22" s="219"/>
      <c r="GG22" s="219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19"/>
      <c r="GS22" s="219"/>
      <c r="GT22" s="219"/>
      <c r="GU22" s="219"/>
      <c r="GV22" s="219"/>
      <c r="GW22" s="219"/>
      <c r="GX22" s="219"/>
      <c r="GY22" s="219"/>
      <c r="GZ22" s="219"/>
      <c r="HA22" s="219"/>
      <c r="HB22" s="219"/>
      <c r="HC22" s="219"/>
      <c r="HD22" s="219"/>
      <c r="HE22" s="219"/>
      <c r="HF22" s="219"/>
      <c r="HG22" s="219"/>
      <c r="HH22" s="219"/>
      <c r="HI22" s="219"/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</row>
    <row r="23" spans="1:228" ht="11.25" hidden="1" customHeight="1" x14ac:dyDescent="0.25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74"/>
      <c r="DU23" s="274"/>
      <c r="DV23" s="274"/>
      <c r="DW23" s="274"/>
      <c r="DX23" s="274"/>
      <c r="DY23" s="274"/>
      <c r="DZ23" s="274"/>
      <c r="EA23" s="274"/>
      <c r="EB23" s="219"/>
      <c r="EC23" s="219"/>
      <c r="ED23" s="219"/>
      <c r="EE23" s="219"/>
      <c r="EF23" s="274"/>
      <c r="EG23" s="274"/>
      <c r="EH23" s="274"/>
      <c r="EI23" s="274"/>
      <c r="EJ23" s="219"/>
      <c r="EK23" s="219"/>
      <c r="EL23" s="219"/>
      <c r="EM23" s="219"/>
      <c r="EN23" s="219"/>
      <c r="EO23" s="219"/>
      <c r="EP23" s="219"/>
      <c r="EQ23" s="219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19"/>
      <c r="FI23" s="219"/>
      <c r="FJ23" s="219"/>
      <c r="FK23" s="219"/>
      <c r="FL23" s="219"/>
      <c r="FM23" s="219"/>
      <c r="FN23" s="219"/>
      <c r="FO23" s="219"/>
      <c r="FP23" s="274"/>
      <c r="FQ23" s="274"/>
      <c r="FR23" s="274"/>
      <c r="FS23" s="274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9"/>
      <c r="GF23" s="219"/>
      <c r="GG23" s="219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19"/>
      <c r="GS23" s="219"/>
      <c r="GT23" s="219"/>
      <c r="GU23" s="219"/>
      <c r="GV23" s="219"/>
      <c r="GW23" s="219"/>
      <c r="GX23" s="219"/>
      <c r="GY23" s="219"/>
      <c r="GZ23" s="219"/>
      <c r="HA23" s="219"/>
      <c r="HB23" s="219"/>
      <c r="HC23" s="219"/>
      <c r="HD23" s="219"/>
      <c r="HE23" s="219"/>
      <c r="HF23" s="219"/>
      <c r="HG23" s="219"/>
      <c r="HH23" s="219"/>
      <c r="HI23" s="219"/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</row>
    <row r="24" spans="1:228" ht="11.25" hidden="1" customHeight="1" x14ac:dyDescent="0.25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74"/>
      <c r="DU24" s="274"/>
      <c r="DV24" s="274"/>
      <c r="DW24" s="274"/>
      <c r="DX24" s="274"/>
      <c r="DY24" s="274"/>
      <c r="DZ24" s="274"/>
      <c r="EA24" s="274"/>
      <c r="EB24" s="219"/>
      <c r="EC24" s="219"/>
      <c r="ED24" s="219"/>
      <c r="EE24" s="219"/>
      <c r="EF24" s="274"/>
      <c r="EG24" s="274"/>
      <c r="EH24" s="274"/>
      <c r="EI24" s="274"/>
      <c r="EJ24" s="219"/>
      <c r="EK24" s="219"/>
      <c r="EL24" s="219"/>
      <c r="EM24" s="219"/>
      <c r="EN24" s="219"/>
      <c r="EO24" s="219"/>
      <c r="EP24" s="219"/>
      <c r="EQ24" s="219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19"/>
      <c r="FI24" s="219"/>
      <c r="FJ24" s="219"/>
      <c r="FK24" s="219"/>
      <c r="FL24" s="219"/>
      <c r="FM24" s="219"/>
      <c r="FN24" s="219"/>
      <c r="FO24" s="219"/>
      <c r="FP24" s="274"/>
      <c r="FQ24" s="274"/>
      <c r="FR24" s="274"/>
      <c r="FS24" s="274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9"/>
      <c r="GF24" s="219"/>
      <c r="GG24" s="219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  <c r="GT24" s="219"/>
      <c r="GU24" s="219"/>
      <c r="GV24" s="219"/>
      <c r="GW24" s="219"/>
      <c r="GX24" s="219"/>
      <c r="GY24" s="219"/>
      <c r="GZ24" s="219"/>
      <c r="HA24" s="219"/>
      <c r="HB24" s="219"/>
      <c r="HC24" s="219"/>
      <c r="HD24" s="219"/>
      <c r="HE24" s="219"/>
      <c r="HF24" s="219"/>
      <c r="HG24" s="219"/>
      <c r="HH24" s="219"/>
      <c r="HI24" s="219"/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</row>
    <row r="25" spans="1:228" ht="11.25" hidden="1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74"/>
      <c r="DU25" s="274"/>
      <c r="DV25" s="274"/>
      <c r="DW25" s="274"/>
      <c r="DX25" s="274"/>
      <c r="DY25" s="274"/>
      <c r="DZ25" s="274"/>
      <c r="EA25" s="274"/>
      <c r="EB25" s="219"/>
      <c r="EC25" s="219"/>
      <c r="ED25" s="219"/>
      <c r="EE25" s="219"/>
      <c r="EF25" s="274"/>
      <c r="EG25" s="274"/>
      <c r="EH25" s="274"/>
      <c r="EI25" s="274"/>
      <c r="EJ25" s="219"/>
      <c r="EK25" s="219"/>
      <c r="EL25" s="219"/>
      <c r="EM25" s="219"/>
      <c r="EN25" s="219"/>
      <c r="EO25" s="219"/>
      <c r="EP25" s="219"/>
      <c r="EQ25" s="219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19"/>
      <c r="FI25" s="219"/>
      <c r="FJ25" s="219"/>
      <c r="FK25" s="219"/>
      <c r="FL25" s="219"/>
      <c r="FM25" s="219"/>
      <c r="FN25" s="219"/>
      <c r="FO25" s="219"/>
      <c r="FP25" s="274"/>
      <c r="FQ25" s="274"/>
      <c r="FR25" s="274"/>
      <c r="FS25" s="274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219"/>
      <c r="GG25" s="219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  <c r="GT25" s="219"/>
      <c r="GU25" s="219"/>
      <c r="GV25" s="219"/>
      <c r="GW25" s="219"/>
      <c r="GX25" s="219"/>
      <c r="GY25" s="219"/>
      <c r="GZ25" s="219"/>
      <c r="HA25" s="219"/>
      <c r="HB25" s="219"/>
      <c r="HC25" s="219"/>
      <c r="HD25" s="219"/>
      <c r="HE25" s="219"/>
      <c r="HF25" s="219"/>
      <c r="HG25" s="219"/>
      <c r="HH25" s="219"/>
      <c r="HI25" s="219"/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</row>
    <row r="26" spans="1:228" ht="11.25" hidden="1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74"/>
      <c r="DU26" s="274"/>
      <c r="DV26" s="274"/>
      <c r="DW26" s="274"/>
      <c r="DX26" s="274"/>
      <c r="DY26" s="274"/>
      <c r="DZ26" s="274"/>
      <c r="EA26" s="274"/>
      <c r="EB26" s="219"/>
      <c r="EC26" s="219"/>
      <c r="ED26" s="219"/>
      <c r="EE26" s="219"/>
      <c r="EF26" s="274"/>
      <c r="EG26" s="274"/>
      <c r="EH26" s="274"/>
      <c r="EI26" s="274"/>
      <c r="EJ26" s="219"/>
      <c r="EK26" s="219"/>
      <c r="EL26" s="219"/>
      <c r="EM26" s="219"/>
      <c r="EN26" s="219"/>
      <c r="EO26" s="219"/>
      <c r="EP26" s="219"/>
      <c r="EQ26" s="219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19"/>
      <c r="FI26" s="219"/>
      <c r="FJ26" s="219"/>
      <c r="FK26" s="219"/>
      <c r="FL26" s="219"/>
      <c r="FM26" s="219"/>
      <c r="FN26" s="219"/>
      <c r="FO26" s="219"/>
      <c r="FP26" s="274"/>
      <c r="FQ26" s="274"/>
      <c r="FR26" s="274"/>
      <c r="FS26" s="274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9"/>
      <c r="GF26" s="219"/>
      <c r="GG26" s="219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  <c r="GT26" s="219"/>
      <c r="GU26" s="219"/>
      <c r="GV26" s="219"/>
      <c r="GW26" s="219"/>
      <c r="GX26" s="219"/>
      <c r="GY26" s="219"/>
      <c r="GZ26" s="219"/>
      <c r="HA26" s="219"/>
      <c r="HB26" s="219"/>
      <c r="HC26" s="219"/>
      <c r="HD26" s="219"/>
      <c r="HE26" s="219"/>
      <c r="HF26" s="219"/>
      <c r="HG26" s="219"/>
      <c r="HH26" s="219"/>
      <c r="HI26" s="219"/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</row>
    <row r="27" spans="1:228" ht="11.25" hidden="1" customHeight="1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74"/>
      <c r="DU27" s="274"/>
      <c r="DV27" s="274"/>
      <c r="DW27" s="274"/>
      <c r="DX27" s="274"/>
      <c r="DY27" s="274"/>
      <c r="DZ27" s="274"/>
      <c r="EA27" s="274"/>
      <c r="EB27" s="219"/>
      <c r="EC27" s="219"/>
      <c r="ED27" s="219"/>
      <c r="EE27" s="219"/>
      <c r="EF27" s="274"/>
      <c r="EG27" s="274"/>
      <c r="EH27" s="274"/>
      <c r="EI27" s="274"/>
      <c r="EJ27" s="219"/>
      <c r="EK27" s="219"/>
      <c r="EL27" s="219"/>
      <c r="EM27" s="219"/>
      <c r="EN27" s="219"/>
      <c r="EO27" s="219"/>
      <c r="EP27" s="219"/>
      <c r="EQ27" s="219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19"/>
      <c r="FI27" s="219"/>
      <c r="FJ27" s="219"/>
      <c r="FK27" s="219"/>
      <c r="FL27" s="219"/>
      <c r="FM27" s="219"/>
      <c r="FN27" s="219"/>
      <c r="FO27" s="219"/>
      <c r="FP27" s="274"/>
      <c r="FQ27" s="274"/>
      <c r="FR27" s="274"/>
      <c r="FS27" s="274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9"/>
      <c r="GF27" s="219"/>
      <c r="GG27" s="219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19"/>
      <c r="GS27" s="219"/>
      <c r="GT27" s="219"/>
      <c r="GU27" s="219"/>
      <c r="GV27" s="219"/>
      <c r="GW27" s="219"/>
      <c r="GX27" s="219"/>
      <c r="GY27" s="219"/>
      <c r="GZ27" s="219"/>
      <c r="HA27" s="219"/>
      <c r="HB27" s="219"/>
      <c r="HC27" s="219"/>
      <c r="HD27" s="219"/>
      <c r="HE27" s="219"/>
      <c r="HF27" s="219"/>
      <c r="HG27" s="219"/>
      <c r="HH27" s="219"/>
      <c r="HI27" s="219"/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</row>
    <row r="28" spans="1:228" ht="11.25" hidden="1" customHeight="1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74"/>
      <c r="DU28" s="274"/>
      <c r="DV28" s="274"/>
      <c r="DW28" s="274"/>
      <c r="DX28" s="274"/>
      <c r="DY28" s="274"/>
      <c r="DZ28" s="274"/>
      <c r="EA28" s="274"/>
      <c r="EB28" s="219"/>
      <c r="EC28" s="219"/>
      <c r="ED28" s="219"/>
      <c r="EE28" s="219"/>
      <c r="EF28" s="274"/>
      <c r="EG28" s="274"/>
      <c r="EH28" s="274"/>
      <c r="EI28" s="274"/>
      <c r="EJ28" s="219"/>
      <c r="EK28" s="219"/>
      <c r="EL28" s="219"/>
      <c r="EM28" s="219"/>
      <c r="EN28" s="219"/>
      <c r="EO28" s="219"/>
      <c r="EP28" s="219"/>
      <c r="EQ28" s="219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19"/>
      <c r="FI28" s="219"/>
      <c r="FJ28" s="219"/>
      <c r="FK28" s="219"/>
      <c r="FL28" s="219"/>
      <c r="FM28" s="219"/>
      <c r="FN28" s="219"/>
      <c r="FO28" s="219"/>
      <c r="FP28" s="274"/>
      <c r="FQ28" s="274"/>
      <c r="FR28" s="274"/>
      <c r="FS28" s="274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</row>
    <row r="29" spans="1:228" ht="11.25" hidden="1" customHeight="1" x14ac:dyDescent="0.25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74"/>
      <c r="DU29" s="274"/>
      <c r="DV29" s="274"/>
      <c r="DW29" s="274"/>
      <c r="DX29" s="274"/>
      <c r="DY29" s="274"/>
      <c r="DZ29" s="274"/>
      <c r="EA29" s="274"/>
      <c r="EB29" s="219"/>
      <c r="EC29" s="219"/>
      <c r="ED29" s="219"/>
      <c r="EE29" s="219"/>
      <c r="EF29" s="274"/>
      <c r="EG29" s="274"/>
      <c r="EH29" s="274"/>
      <c r="EI29" s="274"/>
      <c r="EJ29" s="219"/>
      <c r="EK29" s="219"/>
      <c r="EL29" s="219"/>
      <c r="EM29" s="219"/>
      <c r="EN29" s="219"/>
      <c r="EO29" s="219"/>
      <c r="EP29" s="219"/>
      <c r="EQ29" s="219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19"/>
      <c r="FI29" s="219"/>
      <c r="FJ29" s="219"/>
      <c r="FK29" s="219"/>
      <c r="FL29" s="219"/>
      <c r="FM29" s="219"/>
      <c r="FN29" s="219"/>
      <c r="FO29" s="219"/>
      <c r="FP29" s="274"/>
      <c r="FQ29" s="274"/>
      <c r="FR29" s="274"/>
      <c r="FS29" s="274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9"/>
      <c r="GF29" s="219"/>
      <c r="GG29" s="219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19"/>
      <c r="GS29" s="219"/>
      <c r="GT29" s="219"/>
      <c r="GU29" s="219"/>
      <c r="GV29" s="219"/>
      <c r="GW29" s="219"/>
      <c r="GX29" s="219"/>
      <c r="GY29" s="219"/>
      <c r="GZ29" s="219"/>
      <c r="HA29" s="219"/>
      <c r="HB29" s="219"/>
      <c r="HC29" s="219"/>
      <c r="HD29" s="219"/>
      <c r="HE29" s="219"/>
      <c r="HF29" s="219"/>
      <c r="HG29" s="219"/>
      <c r="HH29" s="219"/>
      <c r="HI29" s="219"/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</row>
    <row r="30" spans="1:228" ht="11.25" hidden="1" customHeight="1" x14ac:dyDescent="0.25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74"/>
      <c r="DU30" s="274"/>
      <c r="DV30" s="274"/>
      <c r="DW30" s="274"/>
      <c r="DX30" s="274"/>
      <c r="DY30" s="274"/>
      <c r="DZ30" s="274"/>
      <c r="EA30" s="274"/>
      <c r="EB30" s="219"/>
      <c r="EC30" s="219"/>
      <c r="ED30" s="219"/>
      <c r="EE30" s="219"/>
      <c r="EF30" s="274"/>
      <c r="EG30" s="274"/>
      <c r="EH30" s="274"/>
      <c r="EI30" s="274"/>
      <c r="EJ30" s="219"/>
      <c r="EK30" s="219"/>
      <c r="EL30" s="219"/>
      <c r="EM30" s="219"/>
      <c r="EN30" s="219"/>
      <c r="EO30" s="219"/>
      <c r="EP30" s="219"/>
      <c r="EQ30" s="219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19"/>
      <c r="FI30" s="219"/>
      <c r="FJ30" s="219"/>
      <c r="FK30" s="219"/>
      <c r="FL30" s="219"/>
      <c r="FM30" s="219"/>
      <c r="FN30" s="219"/>
      <c r="FO30" s="219"/>
      <c r="FP30" s="274"/>
      <c r="FQ30" s="274"/>
      <c r="FR30" s="274"/>
      <c r="FS30" s="274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9"/>
      <c r="GF30" s="219"/>
      <c r="GG30" s="219"/>
      <c r="GH30" s="219"/>
      <c r="GI30" s="219"/>
      <c r="GJ30" s="219"/>
      <c r="GK30" s="219"/>
      <c r="GL30" s="219"/>
      <c r="GM30" s="219"/>
      <c r="GN30" s="219"/>
      <c r="GO30" s="219"/>
      <c r="GP30" s="219"/>
      <c r="GQ30" s="219"/>
      <c r="GR30" s="219"/>
      <c r="GS30" s="219"/>
      <c r="GT30" s="219"/>
      <c r="GU30" s="219"/>
      <c r="GV30" s="219"/>
      <c r="GW30" s="219"/>
      <c r="GX30" s="219"/>
      <c r="GY30" s="219"/>
      <c r="GZ30" s="219"/>
      <c r="HA30" s="219"/>
      <c r="HB30" s="219"/>
      <c r="HC30" s="219"/>
      <c r="HD30" s="219"/>
      <c r="HE30" s="219"/>
      <c r="HF30" s="219"/>
      <c r="HG30" s="219"/>
      <c r="HH30" s="219"/>
      <c r="HI30" s="219"/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</row>
    <row r="31" spans="1:228" ht="11.25" hidden="1" customHeight="1" x14ac:dyDescent="0.25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74"/>
      <c r="DU31" s="274"/>
      <c r="DV31" s="274"/>
      <c r="DW31" s="274"/>
      <c r="DX31" s="274"/>
      <c r="DY31" s="274"/>
      <c r="DZ31" s="274"/>
      <c r="EA31" s="274"/>
      <c r="EB31" s="219"/>
      <c r="EC31" s="219"/>
      <c r="ED31" s="219"/>
      <c r="EE31" s="219"/>
      <c r="EF31" s="274"/>
      <c r="EG31" s="274"/>
      <c r="EH31" s="274"/>
      <c r="EI31" s="274"/>
      <c r="EJ31" s="219"/>
      <c r="EK31" s="219"/>
      <c r="EL31" s="219"/>
      <c r="EM31" s="219"/>
      <c r="EN31" s="219"/>
      <c r="EO31" s="219"/>
      <c r="EP31" s="219"/>
      <c r="EQ31" s="219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19"/>
      <c r="FI31" s="219"/>
      <c r="FJ31" s="219"/>
      <c r="FK31" s="219"/>
      <c r="FL31" s="219"/>
      <c r="FM31" s="219"/>
      <c r="FN31" s="219"/>
      <c r="FO31" s="219"/>
      <c r="FP31" s="274"/>
      <c r="FQ31" s="274"/>
      <c r="FR31" s="274"/>
      <c r="FS31" s="274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9"/>
      <c r="GF31" s="219"/>
      <c r="GG31" s="219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19"/>
      <c r="GS31" s="219"/>
      <c r="GT31" s="219"/>
      <c r="GU31" s="219"/>
      <c r="GV31" s="219"/>
      <c r="GW31" s="219"/>
      <c r="GX31" s="219"/>
      <c r="GY31" s="219"/>
      <c r="GZ31" s="219"/>
      <c r="HA31" s="219"/>
      <c r="HB31" s="219"/>
      <c r="HC31" s="219"/>
      <c r="HD31" s="219"/>
      <c r="HE31" s="219"/>
      <c r="HF31" s="219"/>
      <c r="HG31" s="219"/>
      <c r="HH31" s="219"/>
      <c r="HI31" s="219"/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</row>
    <row r="32" spans="1:228" ht="11.25" hidden="1" customHeight="1" x14ac:dyDescent="0.25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74"/>
      <c r="DU32" s="274"/>
      <c r="DV32" s="274"/>
      <c r="DW32" s="274"/>
      <c r="DX32" s="274"/>
      <c r="DY32" s="274"/>
      <c r="DZ32" s="274"/>
      <c r="EA32" s="274"/>
      <c r="EB32" s="219"/>
      <c r="EC32" s="219"/>
      <c r="ED32" s="219"/>
      <c r="EE32" s="219"/>
      <c r="EF32" s="274"/>
      <c r="EG32" s="274"/>
      <c r="EH32" s="274"/>
      <c r="EI32" s="274"/>
      <c r="EJ32" s="219"/>
      <c r="EK32" s="219"/>
      <c r="EL32" s="219"/>
      <c r="EM32" s="219"/>
      <c r="EN32" s="219"/>
      <c r="EO32" s="219"/>
      <c r="EP32" s="219"/>
      <c r="EQ32" s="219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19"/>
      <c r="FI32" s="219"/>
      <c r="FJ32" s="219"/>
      <c r="FK32" s="219"/>
      <c r="FL32" s="219"/>
      <c r="FM32" s="219"/>
      <c r="FN32" s="219"/>
      <c r="FO32" s="219"/>
      <c r="FP32" s="274"/>
      <c r="FQ32" s="274"/>
      <c r="FR32" s="274"/>
      <c r="FS32" s="274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9"/>
      <c r="GF32" s="219"/>
      <c r="GG32" s="219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19"/>
      <c r="GS32" s="219"/>
      <c r="GT32" s="219"/>
      <c r="GU32" s="219"/>
      <c r="GV32" s="219"/>
      <c r="GW32" s="219"/>
      <c r="GX32" s="219"/>
      <c r="GY32" s="219"/>
      <c r="GZ32" s="219"/>
      <c r="HA32" s="219"/>
      <c r="HB32" s="219"/>
      <c r="HC32" s="219"/>
      <c r="HD32" s="219"/>
      <c r="HE32" s="219"/>
      <c r="HF32" s="219"/>
      <c r="HG32" s="219"/>
      <c r="HH32" s="219"/>
      <c r="HI32" s="219"/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</row>
    <row r="33" spans="1:228" ht="11.25" hidden="1" customHeight="1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74"/>
      <c r="DU33" s="274"/>
      <c r="DV33" s="274"/>
      <c r="DW33" s="274"/>
      <c r="DX33" s="274"/>
      <c r="DY33" s="274"/>
      <c r="DZ33" s="274"/>
      <c r="EA33" s="274"/>
      <c r="EB33" s="219"/>
      <c r="EC33" s="219"/>
      <c r="ED33" s="219"/>
      <c r="EE33" s="219"/>
      <c r="EF33" s="274"/>
      <c r="EG33" s="274"/>
      <c r="EH33" s="274"/>
      <c r="EI33" s="274"/>
      <c r="EJ33" s="219"/>
      <c r="EK33" s="219"/>
      <c r="EL33" s="219"/>
      <c r="EM33" s="219"/>
      <c r="EN33" s="219"/>
      <c r="EO33" s="219"/>
      <c r="EP33" s="219"/>
      <c r="EQ33" s="219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19"/>
      <c r="FI33" s="219"/>
      <c r="FJ33" s="219"/>
      <c r="FK33" s="219"/>
      <c r="FL33" s="219"/>
      <c r="FM33" s="219"/>
      <c r="FN33" s="219"/>
      <c r="FO33" s="219"/>
      <c r="FP33" s="274"/>
      <c r="FQ33" s="274"/>
      <c r="FR33" s="274"/>
      <c r="FS33" s="274"/>
      <c r="FT33" s="219"/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9"/>
      <c r="GF33" s="219"/>
      <c r="GG33" s="219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19"/>
      <c r="GS33" s="219"/>
      <c r="GT33" s="219"/>
      <c r="GU33" s="219"/>
      <c r="GV33" s="219"/>
      <c r="GW33" s="219"/>
      <c r="GX33" s="219"/>
      <c r="GY33" s="219"/>
      <c r="GZ33" s="219"/>
      <c r="HA33" s="219"/>
      <c r="HB33" s="219"/>
      <c r="HC33" s="219"/>
      <c r="HD33" s="219"/>
      <c r="HE33" s="219"/>
      <c r="HF33" s="219"/>
      <c r="HG33" s="219"/>
      <c r="HH33" s="219"/>
      <c r="HI33" s="219"/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</row>
    <row r="34" spans="1:228" ht="11.25" hidden="1" customHeight="1" x14ac:dyDescent="0.25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74"/>
      <c r="DU34" s="274"/>
      <c r="DV34" s="274"/>
      <c r="DW34" s="274"/>
      <c r="DX34" s="274"/>
      <c r="DY34" s="274"/>
      <c r="DZ34" s="274"/>
      <c r="EA34" s="274"/>
      <c r="EB34" s="219"/>
      <c r="EC34" s="219"/>
      <c r="ED34" s="219"/>
      <c r="EE34" s="219"/>
      <c r="EF34" s="274"/>
      <c r="EG34" s="274"/>
      <c r="EH34" s="274"/>
      <c r="EI34" s="274"/>
      <c r="EJ34" s="219"/>
      <c r="EK34" s="219"/>
      <c r="EL34" s="219"/>
      <c r="EM34" s="219"/>
      <c r="EN34" s="219"/>
      <c r="EO34" s="219"/>
      <c r="EP34" s="219"/>
      <c r="EQ34" s="219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19"/>
      <c r="FI34" s="219"/>
      <c r="FJ34" s="219"/>
      <c r="FK34" s="219"/>
      <c r="FL34" s="219"/>
      <c r="FM34" s="219"/>
      <c r="FN34" s="219"/>
      <c r="FO34" s="219"/>
      <c r="FP34" s="274"/>
      <c r="FQ34" s="274"/>
      <c r="FR34" s="274"/>
      <c r="FS34" s="274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9"/>
      <c r="GF34" s="219"/>
      <c r="GG34" s="219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19"/>
      <c r="GS34" s="219"/>
      <c r="GT34" s="219"/>
      <c r="GU34" s="219"/>
      <c r="GV34" s="219"/>
      <c r="GW34" s="219"/>
      <c r="GX34" s="219"/>
      <c r="GY34" s="219"/>
      <c r="GZ34" s="219"/>
      <c r="HA34" s="219"/>
      <c r="HB34" s="219"/>
      <c r="HC34" s="219"/>
      <c r="HD34" s="219"/>
      <c r="HE34" s="219"/>
      <c r="HF34" s="219"/>
      <c r="HG34" s="219"/>
      <c r="HH34" s="219"/>
      <c r="HI34" s="219"/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</row>
    <row r="35" spans="1:228" ht="11.25" hidden="1" customHeight="1" x14ac:dyDescent="0.25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74"/>
      <c r="DU35" s="274"/>
      <c r="DV35" s="274"/>
      <c r="DW35" s="274"/>
      <c r="DX35" s="274"/>
      <c r="DY35" s="274"/>
      <c r="DZ35" s="274"/>
      <c r="EA35" s="274"/>
      <c r="EB35" s="219"/>
      <c r="EC35" s="219"/>
      <c r="ED35" s="219"/>
      <c r="EE35" s="219"/>
      <c r="EF35" s="274"/>
      <c r="EG35" s="274"/>
      <c r="EH35" s="274"/>
      <c r="EI35" s="274"/>
      <c r="EJ35" s="219"/>
      <c r="EK35" s="219"/>
      <c r="EL35" s="219"/>
      <c r="EM35" s="219"/>
      <c r="EN35" s="219"/>
      <c r="EO35" s="219"/>
      <c r="EP35" s="219"/>
      <c r="EQ35" s="219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19"/>
      <c r="FI35" s="219"/>
      <c r="FJ35" s="219"/>
      <c r="FK35" s="219"/>
      <c r="FL35" s="219"/>
      <c r="FM35" s="219"/>
      <c r="FN35" s="219"/>
      <c r="FO35" s="219"/>
      <c r="FP35" s="274"/>
      <c r="FQ35" s="274"/>
      <c r="FR35" s="274"/>
      <c r="FS35" s="274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9"/>
      <c r="GF35" s="219"/>
      <c r="GG35" s="219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19"/>
      <c r="GS35" s="219"/>
      <c r="GT35" s="219"/>
      <c r="GU35" s="219"/>
      <c r="GV35" s="219"/>
      <c r="GW35" s="219"/>
      <c r="GX35" s="219"/>
      <c r="GY35" s="219"/>
      <c r="GZ35" s="219"/>
      <c r="HA35" s="219"/>
      <c r="HB35" s="219"/>
      <c r="HC35" s="219"/>
      <c r="HD35" s="219"/>
      <c r="HE35" s="219"/>
      <c r="HF35" s="219"/>
      <c r="HG35" s="219"/>
      <c r="HH35" s="219"/>
      <c r="HI35" s="219"/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</row>
    <row r="36" spans="1:228" ht="11.25" hidden="1" customHeight="1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74"/>
      <c r="DU36" s="274"/>
      <c r="DV36" s="274"/>
      <c r="DW36" s="274"/>
      <c r="DX36" s="274"/>
      <c r="DY36" s="274"/>
      <c r="DZ36" s="274"/>
      <c r="EA36" s="274"/>
      <c r="EB36" s="219"/>
      <c r="EC36" s="219"/>
      <c r="ED36" s="219"/>
      <c r="EE36" s="219"/>
      <c r="EF36" s="274"/>
      <c r="EG36" s="274"/>
      <c r="EH36" s="274"/>
      <c r="EI36" s="274"/>
      <c r="EJ36" s="219"/>
      <c r="EK36" s="219"/>
      <c r="EL36" s="219"/>
      <c r="EM36" s="219"/>
      <c r="EN36" s="219"/>
      <c r="EO36" s="219"/>
      <c r="EP36" s="219"/>
      <c r="EQ36" s="219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19"/>
      <c r="FI36" s="219"/>
      <c r="FJ36" s="219"/>
      <c r="FK36" s="219"/>
      <c r="FL36" s="219"/>
      <c r="FM36" s="219"/>
      <c r="FN36" s="219"/>
      <c r="FO36" s="219"/>
      <c r="FP36" s="274"/>
      <c r="FQ36" s="274"/>
      <c r="FR36" s="274"/>
      <c r="FS36" s="274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9"/>
      <c r="GF36" s="219"/>
      <c r="GG36" s="219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19"/>
      <c r="GS36" s="219"/>
      <c r="GT36" s="219"/>
      <c r="GU36" s="219"/>
      <c r="GV36" s="219"/>
      <c r="GW36" s="219"/>
      <c r="GX36" s="219"/>
      <c r="GY36" s="219"/>
      <c r="GZ36" s="219"/>
      <c r="HA36" s="219"/>
      <c r="HB36" s="219"/>
      <c r="HC36" s="219"/>
      <c r="HD36" s="219"/>
      <c r="HE36" s="219"/>
      <c r="HF36" s="219"/>
      <c r="HG36" s="219"/>
      <c r="HH36" s="219"/>
      <c r="HI36" s="219"/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</row>
    <row r="37" spans="1:228" ht="11.25" hidden="1" customHeight="1" x14ac:dyDescent="0.25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74"/>
      <c r="DU37" s="274"/>
      <c r="DV37" s="274"/>
      <c r="DW37" s="274"/>
      <c r="DX37" s="274"/>
      <c r="DY37" s="274"/>
      <c r="DZ37" s="274"/>
      <c r="EA37" s="274"/>
      <c r="EB37" s="219"/>
      <c r="EC37" s="219"/>
      <c r="ED37" s="219"/>
      <c r="EE37" s="219"/>
      <c r="EF37" s="274"/>
      <c r="EG37" s="274"/>
      <c r="EH37" s="274"/>
      <c r="EI37" s="274"/>
      <c r="EJ37" s="219"/>
      <c r="EK37" s="219"/>
      <c r="EL37" s="219"/>
      <c r="EM37" s="219"/>
      <c r="EN37" s="219"/>
      <c r="EO37" s="219"/>
      <c r="EP37" s="219"/>
      <c r="EQ37" s="219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19"/>
      <c r="FI37" s="219"/>
      <c r="FJ37" s="219"/>
      <c r="FK37" s="219"/>
      <c r="FL37" s="219"/>
      <c r="FM37" s="219"/>
      <c r="FN37" s="219"/>
      <c r="FO37" s="219"/>
      <c r="FP37" s="274"/>
      <c r="FQ37" s="274"/>
      <c r="FR37" s="274"/>
      <c r="FS37" s="274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9"/>
      <c r="GF37" s="219"/>
      <c r="GG37" s="219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19"/>
      <c r="GS37" s="219"/>
      <c r="GT37" s="219"/>
      <c r="GU37" s="219"/>
      <c r="GV37" s="219"/>
      <c r="GW37" s="219"/>
      <c r="GX37" s="219"/>
      <c r="GY37" s="219"/>
      <c r="GZ37" s="219"/>
      <c r="HA37" s="219"/>
      <c r="HB37" s="219"/>
      <c r="HC37" s="219"/>
      <c r="HD37" s="219"/>
      <c r="HE37" s="219"/>
      <c r="HF37" s="219"/>
      <c r="HG37" s="219"/>
      <c r="HH37" s="219"/>
      <c r="HI37" s="219"/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</row>
    <row r="38" spans="1:228" ht="11.25" hidden="1" customHeight="1" x14ac:dyDescent="0.25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74"/>
      <c r="DU38" s="274"/>
      <c r="DV38" s="274"/>
      <c r="DW38" s="274"/>
      <c r="DX38" s="274"/>
      <c r="DY38" s="274"/>
      <c r="DZ38" s="274"/>
      <c r="EA38" s="274"/>
      <c r="EB38" s="219"/>
      <c r="EC38" s="219"/>
      <c r="ED38" s="219"/>
      <c r="EE38" s="219"/>
      <c r="EF38" s="274"/>
      <c r="EG38" s="274"/>
      <c r="EH38" s="274"/>
      <c r="EI38" s="274"/>
      <c r="EJ38" s="219"/>
      <c r="EK38" s="219"/>
      <c r="EL38" s="219"/>
      <c r="EM38" s="219"/>
      <c r="EN38" s="219"/>
      <c r="EO38" s="219"/>
      <c r="EP38" s="219"/>
      <c r="EQ38" s="219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19"/>
      <c r="FI38" s="219"/>
      <c r="FJ38" s="219"/>
      <c r="FK38" s="219"/>
      <c r="FL38" s="219"/>
      <c r="FM38" s="219"/>
      <c r="FN38" s="219"/>
      <c r="FO38" s="219"/>
      <c r="FP38" s="274"/>
      <c r="FQ38" s="274"/>
      <c r="FR38" s="274"/>
      <c r="FS38" s="274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9"/>
      <c r="GF38" s="219"/>
      <c r="GG38" s="219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19"/>
      <c r="GS38" s="219"/>
      <c r="GT38" s="219"/>
      <c r="GU38" s="219"/>
      <c r="GV38" s="219"/>
      <c r="GW38" s="219"/>
      <c r="GX38" s="219"/>
      <c r="GY38" s="219"/>
      <c r="GZ38" s="219"/>
      <c r="HA38" s="219"/>
      <c r="HB38" s="219"/>
      <c r="HC38" s="219"/>
      <c r="HD38" s="219"/>
      <c r="HE38" s="219"/>
      <c r="HF38" s="219"/>
      <c r="HG38" s="219"/>
      <c r="HH38" s="219"/>
      <c r="HI38" s="219"/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</row>
    <row r="39" spans="1:228" ht="11.25" hidden="1" customHeight="1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74"/>
      <c r="DU39" s="274"/>
      <c r="DV39" s="274"/>
      <c r="DW39" s="274"/>
      <c r="DX39" s="274"/>
      <c r="DY39" s="274"/>
      <c r="DZ39" s="274"/>
      <c r="EA39" s="274"/>
      <c r="EB39" s="219"/>
      <c r="EC39" s="219"/>
      <c r="ED39" s="219"/>
      <c r="EE39" s="219"/>
      <c r="EF39" s="274"/>
      <c r="EG39" s="274"/>
      <c r="EH39" s="274"/>
      <c r="EI39" s="274"/>
      <c r="EJ39" s="219"/>
      <c r="EK39" s="219"/>
      <c r="EL39" s="219"/>
      <c r="EM39" s="219"/>
      <c r="EN39" s="219"/>
      <c r="EO39" s="219"/>
      <c r="EP39" s="219"/>
      <c r="EQ39" s="219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19"/>
      <c r="FI39" s="219"/>
      <c r="FJ39" s="219"/>
      <c r="FK39" s="219"/>
      <c r="FL39" s="219"/>
      <c r="FM39" s="219"/>
      <c r="FN39" s="219"/>
      <c r="FO39" s="219"/>
      <c r="FP39" s="274"/>
      <c r="FQ39" s="274"/>
      <c r="FR39" s="274"/>
      <c r="FS39" s="274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9"/>
      <c r="GF39" s="219"/>
      <c r="GG39" s="219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19"/>
      <c r="GS39" s="219"/>
      <c r="GT39" s="219"/>
      <c r="GU39" s="219"/>
      <c r="GV39" s="219"/>
      <c r="GW39" s="219"/>
      <c r="GX39" s="219"/>
      <c r="GY39" s="219"/>
      <c r="GZ39" s="219"/>
      <c r="HA39" s="219"/>
      <c r="HB39" s="219"/>
      <c r="HC39" s="219"/>
      <c r="HD39" s="219"/>
      <c r="HE39" s="219"/>
      <c r="HF39" s="219"/>
      <c r="HG39" s="219"/>
      <c r="HH39" s="219"/>
      <c r="HI39" s="219"/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</row>
    <row r="40" spans="1:228" ht="11.25" hidden="1" customHeight="1" x14ac:dyDescent="0.25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74"/>
      <c r="DU40" s="274"/>
      <c r="DV40" s="274"/>
      <c r="DW40" s="274"/>
      <c r="DX40" s="274"/>
      <c r="DY40" s="274"/>
      <c r="DZ40" s="274"/>
      <c r="EA40" s="274"/>
      <c r="EB40" s="219"/>
      <c r="EC40" s="219"/>
      <c r="ED40" s="219"/>
      <c r="EE40" s="219"/>
      <c r="EF40" s="274"/>
      <c r="EG40" s="274"/>
      <c r="EH40" s="274"/>
      <c r="EI40" s="274"/>
      <c r="EJ40" s="219"/>
      <c r="EK40" s="219"/>
      <c r="EL40" s="219"/>
      <c r="EM40" s="219"/>
      <c r="EN40" s="219"/>
      <c r="EO40" s="219"/>
      <c r="EP40" s="219"/>
      <c r="EQ40" s="219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19"/>
      <c r="FI40" s="219"/>
      <c r="FJ40" s="219"/>
      <c r="FK40" s="219"/>
      <c r="FL40" s="219"/>
      <c r="FM40" s="219"/>
      <c r="FN40" s="219"/>
      <c r="FO40" s="219"/>
      <c r="FP40" s="274"/>
      <c r="FQ40" s="274"/>
      <c r="FR40" s="274"/>
      <c r="FS40" s="274"/>
      <c r="FT40" s="219"/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9"/>
      <c r="GF40" s="219"/>
      <c r="GG40" s="219"/>
      <c r="GH40" s="219"/>
      <c r="GI40" s="219"/>
      <c r="GJ40" s="219"/>
      <c r="GK40" s="219"/>
      <c r="GL40" s="219"/>
      <c r="GM40" s="219"/>
      <c r="GN40" s="219"/>
      <c r="GO40" s="219"/>
      <c r="GP40" s="219"/>
      <c r="GQ40" s="219"/>
      <c r="GR40" s="219"/>
      <c r="GS40" s="219"/>
      <c r="GT40" s="219"/>
      <c r="GU40" s="219"/>
      <c r="GV40" s="219"/>
      <c r="GW40" s="219"/>
      <c r="GX40" s="219"/>
      <c r="GY40" s="219"/>
      <c r="GZ40" s="219"/>
      <c r="HA40" s="219"/>
      <c r="HB40" s="219"/>
      <c r="HC40" s="219"/>
      <c r="HD40" s="219"/>
      <c r="HE40" s="219"/>
      <c r="HF40" s="219"/>
      <c r="HG40" s="219"/>
      <c r="HH40" s="219"/>
      <c r="HI40" s="219"/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</row>
    <row r="41" spans="1:228" ht="11.25" hidden="1" customHeight="1" x14ac:dyDescent="0.25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74"/>
      <c r="DU41" s="274"/>
      <c r="DV41" s="274"/>
      <c r="DW41" s="274"/>
      <c r="DX41" s="274"/>
      <c r="DY41" s="274"/>
      <c r="DZ41" s="274"/>
      <c r="EA41" s="274"/>
      <c r="EB41" s="219"/>
      <c r="EC41" s="219"/>
      <c r="ED41" s="219"/>
      <c r="EE41" s="219"/>
      <c r="EF41" s="274"/>
      <c r="EG41" s="274"/>
      <c r="EH41" s="274"/>
      <c r="EI41" s="274"/>
      <c r="EJ41" s="219"/>
      <c r="EK41" s="219"/>
      <c r="EL41" s="219"/>
      <c r="EM41" s="219"/>
      <c r="EN41" s="219"/>
      <c r="EO41" s="219"/>
      <c r="EP41" s="219"/>
      <c r="EQ41" s="219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19"/>
      <c r="FI41" s="219"/>
      <c r="FJ41" s="219"/>
      <c r="FK41" s="219"/>
      <c r="FL41" s="219"/>
      <c r="FM41" s="219"/>
      <c r="FN41" s="219"/>
      <c r="FO41" s="219"/>
      <c r="FP41" s="274"/>
      <c r="FQ41" s="274"/>
      <c r="FR41" s="274"/>
      <c r="FS41" s="274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9"/>
      <c r="GF41" s="219"/>
      <c r="GG41" s="219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19"/>
      <c r="GS41" s="219"/>
      <c r="GT41" s="219"/>
      <c r="GU41" s="219"/>
      <c r="GV41" s="219"/>
      <c r="GW41" s="219"/>
      <c r="GX41" s="219"/>
      <c r="GY41" s="219"/>
      <c r="GZ41" s="219"/>
      <c r="HA41" s="219"/>
      <c r="HB41" s="219"/>
      <c r="HC41" s="219"/>
      <c r="HD41" s="219"/>
      <c r="HE41" s="219"/>
      <c r="HF41" s="219"/>
      <c r="HG41" s="219"/>
      <c r="HH41" s="219"/>
      <c r="HI41" s="219"/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</row>
    <row r="42" spans="1:228" ht="11.25" hidden="1" customHeight="1" x14ac:dyDescent="0.25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74"/>
      <c r="DU42" s="274"/>
      <c r="DV42" s="274"/>
      <c r="DW42" s="274"/>
      <c r="DX42" s="274"/>
      <c r="DY42" s="274"/>
      <c r="DZ42" s="274"/>
      <c r="EA42" s="274"/>
      <c r="EB42" s="219"/>
      <c r="EC42" s="219"/>
      <c r="ED42" s="219"/>
      <c r="EE42" s="219"/>
      <c r="EF42" s="274"/>
      <c r="EG42" s="274"/>
      <c r="EH42" s="274"/>
      <c r="EI42" s="274"/>
      <c r="EJ42" s="219"/>
      <c r="EK42" s="219"/>
      <c r="EL42" s="219"/>
      <c r="EM42" s="219"/>
      <c r="EN42" s="219"/>
      <c r="EO42" s="219"/>
      <c r="EP42" s="219"/>
      <c r="EQ42" s="219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19"/>
      <c r="FI42" s="219"/>
      <c r="FJ42" s="219"/>
      <c r="FK42" s="219"/>
      <c r="FL42" s="219"/>
      <c r="FM42" s="219"/>
      <c r="FN42" s="219"/>
      <c r="FO42" s="219"/>
      <c r="FP42" s="274"/>
      <c r="FQ42" s="274"/>
      <c r="FR42" s="274"/>
      <c r="FS42" s="274"/>
      <c r="FT42" s="219"/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9"/>
      <c r="GF42" s="219"/>
      <c r="GG42" s="219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19"/>
      <c r="GS42" s="219"/>
      <c r="GT42" s="219"/>
      <c r="GU42" s="219"/>
      <c r="GV42" s="219"/>
      <c r="GW42" s="219"/>
      <c r="GX42" s="219"/>
      <c r="GY42" s="219"/>
      <c r="GZ42" s="219"/>
      <c r="HA42" s="219"/>
      <c r="HB42" s="219"/>
      <c r="HC42" s="219"/>
      <c r="HD42" s="219"/>
      <c r="HE42" s="219"/>
      <c r="HF42" s="219"/>
      <c r="HG42" s="219"/>
      <c r="HH42" s="219"/>
      <c r="HI42" s="219"/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</row>
    <row r="43" spans="1:228" s="291" customFormat="1" ht="11.25" hidden="1" customHeight="1" x14ac:dyDescent="0.1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6"/>
      <c r="EI43" s="276"/>
      <c r="EJ43" s="276"/>
      <c r="EK43" s="276"/>
      <c r="EL43" s="276"/>
      <c r="EM43" s="276"/>
      <c r="EN43" s="276"/>
      <c r="EO43" s="276"/>
      <c r="EP43" s="276"/>
      <c r="EQ43" s="276"/>
      <c r="ER43" s="276"/>
      <c r="ES43" s="276"/>
      <c r="ET43" s="276"/>
      <c r="EU43" s="276"/>
      <c r="EV43" s="276"/>
      <c r="EW43" s="276"/>
      <c r="EX43" s="276"/>
      <c r="EY43" s="276"/>
      <c r="EZ43" s="276"/>
      <c r="FA43" s="276"/>
      <c r="FB43" s="276"/>
      <c r="FC43" s="276"/>
      <c r="FD43" s="276"/>
      <c r="FE43" s="276"/>
      <c r="FF43" s="276"/>
      <c r="FG43" s="276"/>
      <c r="FH43" s="276"/>
      <c r="FI43" s="276"/>
      <c r="FJ43" s="276"/>
      <c r="FK43" s="276"/>
      <c r="FL43" s="276"/>
      <c r="FM43" s="276"/>
      <c r="FN43" s="276"/>
      <c r="FO43" s="276"/>
      <c r="FP43" s="276"/>
      <c r="FQ43" s="276"/>
      <c r="FR43" s="276"/>
      <c r="FS43" s="276"/>
      <c r="FT43" s="276"/>
      <c r="FU43" s="276"/>
      <c r="FV43" s="276"/>
      <c r="FW43" s="276"/>
      <c r="FX43" s="276"/>
      <c r="FY43" s="276"/>
      <c r="FZ43" s="276"/>
      <c r="GA43" s="276"/>
      <c r="GB43" s="276"/>
      <c r="GC43" s="276"/>
      <c r="GD43" s="276"/>
      <c r="GE43" s="276"/>
      <c r="GF43" s="276"/>
      <c r="GG43" s="276"/>
      <c r="GH43" s="276"/>
      <c r="GI43" s="276"/>
      <c r="GJ43" s="276"/>
      <c r="GK43" s="276"/>
      <c r="GL43" s="276"/>
      <c r="GM43" s="276"/>
      <c r="GN43" s="276"/>
      <c r="GO43" s="276"/>
      <c r="GP43" s="276"/>
      <c r="GQ43" s="276"/>
      <c r="GR43" s="276"/>
      <c r="GS43" s="276"/>
      <c r="GT43" s="276"/>
      <c r="GU43" s="276"/>
      <c r="GV43" s="276"/>
      <c r="GW43" s="276"/>
      <c r="GX43" s="276"/>
      <c r="GY43" s="276"/>
      <c r="GZ43" s="276"/>
      <c r="HA43" s="276"/>
      <c r="HB43" s="276"/>
      <c r="HC43" s="276"/>
      <c r="HD43" s="276"/>
      <c r="HE43" s="276"/>
      <c r="HF43" s="276"/>
      <c r="HG43" s="276"/>
      <c r="HH43" s="276"/>
      <c r="HI43" s="276"/>
      <c r="HJ43" s="276"/>
      <c r="HK43" s="276"/>
      <c r="HL43" s="276"/>
      <c r="HM43" s="276"/>
      <c r="HN43" s="276"/>
      <c r="HO43" s="276"/>
      <c r="HP43" s="276"/>
      <c r="HQ43" s="276"/>
      <c r="HR43" s="276"/>
      <c r="HS43" s="276"/>
      <c r="HT43" s="276"/>
    </row>
    <row r="44" spans="1:228" s="291" customFormat="1" ht="11.25" hidden="1" customHeight="1" x14ac:dyDescent="0.1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</row>
    <row r="45" spans="1:228" s="291" customFormat="1" ht="11.25" hidden="1" customHeight="1" x14ac:dyDescent="0.25">
      <c r="A45" s="276"/>
      <c r="B45" s="277"/>
      <c r="C45" s="276"/>
      <c r="D45" s="278"/>
      <c r="E45" s="276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79"/>
      <c r="FY45" s="279"/>
      <c r="FZ45" s="279"/>
      <c r="GA45" s="279"/>
      <c r="GB45" s="279"/>
      <c r="GC45" s="279"/>
      <c r="GD45" s="279"/>
      <c r="GE45" s="279"/>
      <c r="GF45" s="279"/>
      <c r="GG45" s="279"/>
      <c r="GH45" s="279"/>
      <c r="GI45" s="279"/>
      <c r="GJ45" s="279"/>
      <c r="GK45" s="279"/>
      <c r="GL45" s="279"/>
      <c r="GM45" s="279"/>
      <c r="GN45" s="279"/>
      <c r="GO45" s="279"/>
      <c r="GP45" s="279"/>
      <c r="GQ45" s="279"/>
      <c r="GR45" s="279"/>
      <c r="GS45" s="279"/>
      <c r="GT45" s="279"/>
      <c r="GU45" s="279"/>
      <c r="GV45" s="279"/>
      <c r="GW45" s="279"/>
      <c r="GX45" s="279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79"/>
      <c r="HK45" s="279"/>
      <c r="HL45" s="279"/>
      <c r="HM45" s="279"/>
      <c r="HN45" s="279"/>
      <c r="HO45" s="279"/>
      <c r="HP45" s="279"/>
      <c r="HQ45" s="279"/>
      <c r="HR45" s="279"/>
      <c r="HS45" s="279"/>
      <c r="HT45" s="276"/>
    </row>
    <row r="46" spans="1:228" ht="11.25" hidden="1" customHeight="1" x14ac:dyDescent="0.25">
      <c r="A46" s="8"/>
      <c r="B46" s="48"/>
      <c r="C46" s="8"/>
      <c r="D46" s="8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274"/>
      <c r="DU46" s="274"/>
      <c r="DV46" s="274"/>
      <c r="DW46" s="274"/>
      <c r="DX46" s="274"/>
      <c r="DY46" s="274"/>
      <c r="DZ46" s="274"/>
      <c r="EA46" s="274"/>
      <c r="EB46" s="8"/>
      <c r="EC46" s="8"/>
      <c r="ED46" s="8"/>
      <c r="EE46" s="8"/>
      <c r="EF46" s="274"/>
      <c r="EG46" s="274"/>
      <c r="EH46" s="274"/>
      <c r="EI46" s="274"/>
      <c r="EJ46" s="8"/>
      <c r="EK46" s="8"/>
      <c r="EL46" s="8"/>
      <c r="EM46" s="8"/>
      <c r="EN46" s="8"/>
      <c r="EO46" s="8"/>
      <c r="EP46" s="8"/>
      <c r="EQ46" s="8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8"/>
      <c r="FI46" s="8"/>
      <c r="FJ46" s="8"/>
      <c r="FK46" s="8"/>
      <c r="FL46" s="8"/>
      <c r="FM46" s="8"/>
      <c r="FN46" s="8"/>
      <c r="FO46" s="8"/>
      <c r="FP46" s="274"/>
      <c r="FQ46" s="274"/>
      <c r="FR46" s="274"/>
      <c r="FS46" s="2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8"/>
      <c r="C47" s="8"/>
      <c r="D47" s="84"/>
      <c r="E47" s="8"/>
      <c r="F47" s="86"/>
      <c r="G47" s="86"/>
      <c r="H47" s="86"/>
      <c r="I47" s="8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274"/>
      <c r="DU47" s="274"/>
      <c r="DV47" s="274"/>
      <c r="DW47" s="274"/>
      <c r="DX47" s="274"/>
      <c r="DY47" s="274"/>
      <c r="DZ47" s="274"/>
      <c r="EA47" s="274"/>
      <c r="EB47" s="8"/>
      <c r="EC47" s="8"/>
      <c r="ED47" s="8"/>
      <c r="EE47" s="8"/>
      <c r="EF47" s="274"/>
      <c r="EG47" s="274"/>
      <c r="EH47" s="274"/>
      <c r="EI47" s="274"/>
      <c r="EJ47" s="8"/>
      <c r="EK47" s="8"/>
      <c r="EL47" s="8"/>
      <c r="EM47" s="8"/>
      <c r="EN47" s="8"/>
      <c r="EO47" s="8"/>
      <c r="EP47" s="8"/>
      <c r="EQ47" s="8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8"/>
      <c r="FI47" s="8"/>
      <c r="FJ47" s="8"/>
      <c r="FK47" s="8"/>
      <c r="FL47" s="8"/>
      <c r="FM47" s="8"/>
      <c r="FN47" s="8"/>
      <c r="FO47" s="8"/>
      <c r="FP47" s="274"/>
      <c r="FQ47" s="274"/>
      <c r="FR47" s="274"/>
      <c r="FS47" s="2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8"/>
      <c r="C48" s="8"/>
      <c r="D48" s="84"/>
      <c r="E48" s="85"/>
      <c r="F48" s="8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2024 года</v>
      </c>
      <c r="G48" s="88"/>
      <c r="H48" s="88"/>
      <c r="I48" s="8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8"/>
      <c r="C49" s="8"/>
      <c r="D49" s="84"/>
      <c r="E49" s="8"/>
      <c r="F49" s="75"/>
      <c r="G49" s="75"/>
      <c r="H49" s="75"/>
      <c r="I49" s="75"/>
      <c r="J49" s="86"/>
      <c r="K49" s="86"/>
      <c r="L49" s="86"/>
      <c r="M49" s="86"/>
      <c r="N49" s="86"/>
      <c r="O49" s="86"/>
      <c r="P49" s="90" t="s">
        <v>110</v>
      </c>
      <c r="Q49" s="90" t="s">
        <v>110</v>
      </c>
      <c r="R49" s="90" t="s">
        <v>110</v>
      </c>
      <c r="S49" s="90" t="s">
        <v>110</v>
      </c>
      <c r="T49" s="90" t="s">
        <v>111</v>
      </c>
      <c r="U49" s="90" t="s">
        <v>111</v>
      </c>
      <c r="V49" s="90" t="s">
        <v>111</v>
      </c>
      <c r="W49" s="90" t="s">
        <v>111</v>
      </c>
      <c r="X49" s="90" t="s">
        <v>112</v>
      </c>
      <c r="Y49" s="90" t="s">
        <v>112</v>
      </c>
      <c r="Z49" s="90" t="s">
        <v>112</v>
      </c>
      <c r="AA49" s="90" t="s">
        <v>112</v>
      </c>
      <c r="AB49" s="90" t="s">
        <v>113</v>
      </c>
      <c r="AC49" s="90" t="s">
        <v>113</v>
      </c>
      <c r="AD49" s="90" t="s">
        <v>113</v>
      </c>
      <c r="AE49" s="90" t="s">
        <v>113</v>
      </c>
      <c r="AF49" s="90" t="s">
        <v>114</v>
      </c>
      <c r="AG49" s="90" t="s">
        <v>114</v>
      </c>
      <c r="AH49" s="90" t="s">
        <v>114</v>
      </c>
      <c r="AI49" s="90" t="s">
        <v>114</v>
      </c>
      <c r="AJ49" s="90" t="s">
        <v>115</v>
      </c>
      <c r="AK49" s="90" t="s">
        <v>115</v>
      </c>
      <c r="AL49" s="90" t="s">
        <v>115</v>
      </c>
      <c r="AM49" s="90" t="s">
        <v>115</v>
      </c>
      <c r="AN49" s="90" t="s">
        <v>116</v>
      </c>
      <c r="AO49" s="90" t="s">
        <v>116</v>
      </c>
      <c r="AP49" s="90" t="s">
        <v>116</v>
      </c>
      <c r="AQ49" s="90" t="s">
        <v>116</v>
      </c>
      <c r="AR49" s="90" t="s">
        <v>117</v>
      </c>
      <c r="AS49" s="90" t="s">
        <v>117</v>
      </c>
      <c r="AT49" s="90" t="s">
        <v>117</v>
      </c>
      <c r="AU49" s="90" t="s">
        <v>117</v>
      </c>
      <c r="AV49" s="90" t="s">
        <v>118</v>
      </c>
      <c r="AW49" s="90" t="s">
        <v>118</v>
      </c>
      <c r="AX49" s="90" t="s">
        <v>118</v>
      </c>
      <c r="AY49" s="90" t="s">
        <v>118</v>
      </c>
      <c r="AZ49" s="90" t="s">
        <v>119</v>
      </c>
      <c r="BA49" s="90" t="s">
        <v>119</v>
      </c>
      <c r="BB49" s="90" t="s">
        <v>119</v>
      </c>
      <c r="BC49" s="90" t="s">
        <v>119</v>
      </c>
      <c r="BD49" s="90" t="s">
        <v>120</v>
      </c>
      <c r="BE49" s="90" t="s">
        <v>120</v>
      </c>
      <c r="BF49" s="90" t="s">
        <v>120</v>
      </c>
      <c r="BG49" s="90" t="s">
        <v>120</v>
      </c>
      <c r="BH49" s="90" t="s">
        <v>121</v>
      </c>
      <c r="BI49" s="90" t="s">
        <v>121</v>
      </c>
      <c r="BJ49" s="90" t="s">
        <v>121</v>
      </c>
      <c r="BK49" s="90" t="s">
        <v>121</v>
      </c>
      <c r="BL49" s="90" t="s">
        <v>122</v>
      </c>
      <c r="BM49" s="90" t="s">
        <v>122</v>
      </c>
      <c r="BN49" s="90" t="s">
        <v>122</v>
      </c>
      <c r="BO49" s="90" t="s">
        <v>122</v>
      </c>
      <c r="BP49" s="90" t="s">
        <v>123</v>
      </c>
      <c r="BQ49" s="90" t="s">
        <v>123</v>
      </c>
      <c r="BR49" s="90" t="s">
        <v>123</v>
      </c>
      <c r="BS49" s="90" t="s">
        <v>123</v>
      </c>
      <c r="BT49" s="90" t="s">
        <v>124</v>
      </c>
      <c r="BU49" s="90" t="s">
        <v>124</v>
      </c>
      <c r="BV49" s="90" t="s">
        <v>124</v>
      </c>
      <c r="BW49" s="90" t="s">
        <v>124</v>
      </c>
      <c r="BX49" s="90" t="s">
        <v>125</v>
      </c>
      <c r="BY49" s="90" t="s">
        <v>125</v>
      </c>
      <c r="BZ49" s="90" t="s">
        <v>125</v>
      </c>
      <c r="CA49" s="90" t="s">
        <v>125</v>
      </c>
      <c r="CB49" s="90" t="s">
        <v>126</v>
      </c>
      <c r="CC49" s="90" t="s">
        <v>126</v>
      </c>
      <c r="CD49" s="90" t="s">
        <v>126</v>
      </c>
      <c r="CE49" s="90" t="s">
        <v>126</v>
      </c>
      <c r="CF49" s="90" t="s">
        <v>127</v>
      </c>
      <c r="CG49" s="90" t="s">
        <v>127</v>
      </c>
      <c r="CH49" s="90" t="s">
        <v>127</v>
      </c>
      <c r="CI49" s="90" t="s">
        <v>127</v>
      </c>
      <c r="CJ49" s="90" t="s">
        <v>128</v>
      </c>
      <c r="CK49" s="90" t="s">
        <v>128</v>
      </c>
      <c r="CL49" s="90" t="s">
        <v>128</v>
      </c>
      <c r="CM49" s="90" t="s">
        <v>128</v>
      </c>
      <c r="CN49" s="90" t="s">
        <v>129</v>
      </c>
      <c r="CO49" s="90" t="s">
        <v>129</v>
      </c>
      <c r="CP49" s="90" t="s">
        <v>129</v>
      </c>
      <c r="CQ49" s="90" t="s">
        <v>129</v>
      </c>
      <c r="CR49" s="90" t="s">
        <v>130</v>
      </c>
      <c r="CS49" s="90" t="s">
        <v>130</v>
      </c>
      <c r="CT49" s="90" t="s">
        <v>130</v>
      </c>
      <c r="CU49" s="90" t="s">
        <v>130</v>
      </c>
      <c r="CV49" s="90" t="s">
        <v>131</v>
      </c>
      <c r="CW49" s="90" t="s">
        <v>131</v>
      </c>
      <c r="CX49" s="90" t="s">
        <v>131</v>
      </c>
      <c r="CY49" s="90" t="s">
        <v>131</v>
      </c>
      <c r="CZ49" s="90" t="s">
        <v>132</v>
      </c>
      <c r="DA49" s="90" t="s">
        <v>132</v>
      </c>
      <c r="DB49" s="90" t="s">
        <v>132</v>
      </c>
      <c r="DC49" s="90" t="s">
        <v>132</v>
      </c>
      <c r="DD49" s="90" t="s">
        <v>133</v>
      </c>
      <c r="DE49" s="90" t="s">
        <v>133</v>
      </c>
      <c r="DF49" s="90" t="s">
        <v>133</v>
      </c>
      <c r="DG49" s="90" t="s">
        <v>133</v>
      </c>
      <c r="DH49" s="90" t="s">
        <v>134</v>
      </c>
      <c r="DI49" s="90" t="s">
        <v>134</v>
      </c>
      <c r="DJ49" s="90" t="s">
        <v>134</v>
      </c>
      <c r="DK49" s="90" t="s">
        <v>134</v>
      </c>
      <c r="DL49" s="90" t="s">
        <v>135</v>
      </c>
      <c r="DM49" s="90" t="s">
        <v>135</v>
      </c>
      <c r="DN49" s="90" t="s">
        <v>135</v>
      </c>
      <c r="DO49" s="90" t="s">
        <v>135</v>
      </c>
      <c r="DP49" s="90" t="s">
        <v>136</v>
      </c>
      <c r="DQ49" s="90" t="s">
        <v>136</v>
      </c>
      <c r="DR49" s="90" t="s">
        <v>136</v>
      </c>
      <c r="DS49" s="90" t="s">
        <v>136</v>
      </c>
      <c r="DT49" s="90" t="s">
        <v>137</v>
      </c>
      <c r="DU49" s="90" t="s">
        <v>137</v>
      </c>
      <c r="DV49" s="90" t="s">
        <v>137</v>
      </c>
      <c r="DW49" s="90" t="s">
        <v>137</v>
      </c>
      <c r="DX49" s="90" t="s">
        <v>138</v>
      </c>
      <c r="DY49" s="90" t="s">
        <v>138</v>
      </c>
      <c r="DZ49" s="90" t="s">
        <v>138</v>
      </c>
      <c r="EA49" s="90" t="s">
        <v>138</v>
      </c>
      <c r="EB49" s="90" t="s">
        <v>139</v>
      </c>
      <c r="EC49" s="90" t="s">
        <v>139</v>
      </c>
      <c r="ED49" s="90" t="s">
        <v>139</v>
      </c>
      <c r="EE49" s="90" t="s">
        <v>139</v>
      </c>
      <c r="EF49" s="90" t="s">
        <v>140</v>
      </c>
      <c r="EG49" s="90" t="s">
        <v>140</v>
      </c>
      <c r="EH49" s="90" t="s">
        <v>140</v>
      </c>
      <c r="EI49" s="90" t="s">
        <v>140</v>
      </c>
      <c r="EJ49" s="90" t="s">
        <v>141</v>
      </c>
      <c r="EK49" s="90" t="s">
        <v>141</v>
      </c>
      <c r="EL49" s="90" t="s">
        <v>141</v>
      </c>
      <c r="EM49" s="90" t="s">
        <v>141</v>
      </c>
      <c r="EN49" s="90" t="s">
        <v>142</v>
      </c>
      <c r="EO49" s="90" t="s">
        <v>142</v>
      </c>
      <c r="EP49" s="90" t="s">
        <v>142</v>
      </c>
      <c r="EQ49" s="90" t="s">
        <v>142</v>
      </c>
      <c r="ER49" s="90" t="s">
        <v>143</v>
      </c>
      <c r="ES49" s="90" t="s">
        <v>143</v>
      </c>
      <c r="ET49" s="90" t="s">
        <v>143</v>
      </c>
      <c r="EU49" s="90" t="s">
        <v>143</v>
      </c>
      <c r="EV49" s="90" t="s">
        <v>144</v>
      </c>
      <c r="EW49" s="90" t="s">
        <v>144</v>
      </c>
      <c r="EX49" s="90" t="s">
        <v>144</v>
      </c>
      <c r="EY49" s="90" t="s">
        <v>144</v>
      </c>
      <c r="EZ49" s="90" t="s">
        <v>145</v>
      </c>
      <c r="FA49" s="90" t="s">
        <v>145</v>
      </c>
      <c r="FB49" s="90" t="s">
        <v>145</v>
      </c>
      <c r="FC49" s="90" t="s">
        <v>145</v>
      </c>
      <c r="FD49" s="90" t="s">
        <v>146</v>
      </c>
      <c r="FE49" s="90" t="s">
        <v>146</v>
      </c>
      <c r="FF49" s="90" t="s">
        <v>146</v>
      </c>
      <c r="FG49" s="90" t="s">
        <v>146</v>
      </c>
      <c r="FH49" s="90" t="s">
        <v>147</v>
      </c>
      <c r="FI49" s="90" t="s">
        <v>147</v>
      </c>
      <c r="FJ49" s="90" t="s">
        <v>147</v>
      </c>
      <c r="FK49" s="90" t="s">
        <v>147</v>
      </c>
      <c r="FL49" s="90" t="s">
        <v>148</v>
      </c>
      <c r="FM49" s="90" t="s">
        <v>148</v>
      </c>
      <c r="FN49" s="90" t="s">
        <v>148</v>
      </c>
      <c r="FO49" s="90" t="s">
        <v>148</v>
      </c>
      <c r="FP49" s="90" t="s">
        <v>149</v>
      </c>
      <c r="FQ49" s="90" t="s">
        <v>149</v>
      </c>
      <c r="FR49" s="90" t="s">
        <v>149</v>
      </c>
      <c r="FS49" s="90" t="s">
        <v>149</v>
      </c>
      <c r="FT49" s="90" t="s">
        <v>150</v>
      </c>
      <c r="FU49" s="90" t="s">
        <v>150</v>
      </c>
      <c r="FV49" s="90" t="s">
        <v>150</v>
      </c>
      <c r="FW49" s="90" t="s">
        <v>150</v>
      </c>
      <c r="FX49" s="90" t="s">
        <v>151</v>
      </c>
      <c r="FY49" s="90" t="s">
        <v>151</v>
      </c>
      <c r="FZ49" s="90" t="s">
        <v>151</v>
      </c>
      <c r="GA49" s="90" t="s">
        <v>151</v>
      </c>
      <c r="GB49" s="90" t="s">
        <v>152</v>
      </c>
      <c r="GC49" s="90" t="s">
        <v>152</v>
      </c>
      <c r="GD49" s="90" t="s">
        <v>152</v>
      </c>
      <c r="GE49" s="90" t="s">
        <v>152</v>
      </c>
      <c r="GF49" s="90" t="s">
        <v>153</v>
      </c>
      <c r="GG49" s="90" t="s">
        <v>153</v>
      </c>
      <c r="GH49" s="90" t="s">
        <v>153</v>
      </c>
      <c r="GI49" s="90" t="s">
        <v>153</v>
      </c>
      <c r="GJ49" s="90" t="s">
        <v>154</v>
      </c>
      <c r="GK49" s="90" t="s">
        <v>154</v>
      </c>
      <c r="GL49" s="90" t="s">
        <v>154</v>
      </c>
      <c r="GM49" s="90" t="s">
        <v>154</v>
      </c>
      <c r="GN49" s="90" t="s">
        <v>155</v>
      </c>
      <c r="GO49" s="90" t="s">
        <v>155</v>
      </c>
      <c r="GP49" s="90" t="s">
        <v>155</v>
      </c>
      <c r="GQ49" s="90" t="s">
        <v>155</v>
      </c>
      <c r="GR49" s="90" t="s">
        <v>156</v>
      </c>
      <c r="GS49" s="90" t="s">
        <v>156</v>
      </c>
      <c r="GT49" s="90" t="s">
        <v>156</v>
      </c>
      <c r="GU49" s="90" t="s">
        <v>156</v>
      </c>
      <c r="GV49" s="90" t="s">
        <v>157</v>
      </c>
      <c r="GW49" s="90" t="s">
        <v>157</v>
      </c>
      <c r="GX49" s="90" t="s">
        <v>157</v>
      </c>
      <c r="GY49" s="90" t="s">
        <v>157</v>
      </c>
      <c r="GZ49" s="90" t="s">
        <v>158</v>
      </c>
      <c r="HA49" s="90" t="s">
        <v>158</v>
      </c>
      <c r="HB49" s="90" t="s">
        <v>158</v>
      </c>
      <c r="HC49" s="90" t="s">
        <v>158</v>
      </c>
      <c r="HD49" s="90" t="s">
        <v>159</v>
      </c>
      <c r="HE49" s="90" t="s">
        <v>159</v>
      </c>
      <c r="HF49" s="90" t="s">
        <v>159</v>
      </c>
      <c r="HG49" s="90" t="s">
        <v>159</v>
      </c>
      <c r="HH49" s="90" t="s">
        <v>160</v>
      </c>
      <c r="HI49" s="90" t="s">
        <v>160</v>
      </c>
      <c r="HJ49" s="90" t="s">
        <v>160</v>
      </c>
      <c r="HK49" s="90" t="s">
        <v>160</v>
      </c>
      <c r="HL49" s="86"/>
      <c r="HM49" s="86"/>
      <c r="HN49" s="86"/>
      <c r="HO49" s="86"/>
      <c r="HP49" s="86"/>
      <c r="HQ49" s="86"/>
      <c r="HR49" s="86"/>
      <c r="HS49" s="86"/>
      <c r="HT49" s="8"/>
    </row>
    <row r="50" spans="1:228" ht="24" customHeight="1" x14ac:dyDescent="0.25">
      <c r="A50" s="8"/>
      <c r="B50" s="48"/>
      <c r="C50" s="8"/>
      <c r="D50" s="84"/>
      <c r="E50" s="89"/>
      <c r="F50" s="412" t="s">
        <v>58</v>
      </c>
      <c r="G50" s="412" t="s">
        <v>161</v>
      </c>
      <c r="H50" s="412"/>
      <c r="I50" s="412"/>
      <c r="J50" s="120" t="s">
        <v>162</v>
      </c>
      <c r="K50" s="411"/>
      <c r="L50" s="411"/>
      <c r="M50" s="411"/>
      <c r="N50" s="411"/>
      <c r="O50" s="411"/>
      <c r="P50" s="426" t="s">
        <v>163</v>
      </c>
      <c r="Q50" s="426"/>
      <c r="R50" s="426"/>
      <c r="S50" s="426"/>
      <c r="T50" s="426" t="s">
        <v>163</v>
      </c>
      <c r="U50" s="426"/>
      <c r="V50" s="426"/>
      <c r="W50" s="426"/>
      <c r="X50" s="426" t="s">
        <v>163</v>
      </c>
      <c r="Y50" s="426"/>
      <c r="Z50" s="426"/>
      <c r="AA50" s="426"/>
      <c r="AB50" s="426" t="s">
        <v>163</v>
      </c>
      <c r="AC50" s="426"/>
      <c r="AD50" s="426"/>
      <c r="AE50" s="426"/>
      <c r="AF50" s="427" t="s">
        <v>164</v>
      </c>
      <c r="AG50" s="427"/>
      <c r="AH50" s="427"/>
      <c r="AI50" s="427"/>
      <c r="AJ50" s="427" t="s">
        <v>165</v>
      </c>
      <c r="AK50" s="427"/>
      <c r="AL50" s="427"/>
      <c r="AM50" s="427"/>
      <c r="AN50" s="427" t="s">
        <v>166</v>
      </c>
      <c r="AO50" s="427"/>
      <c r="AP50" s="427"/>
      <c r="AQ50" s="427"/>
      <c r="AR50" s="427" t="s">
        <v>167</v>
      </c>
      <c r="AS50" s="427"/>
      <c r="AT50" s="427"/>
      <c r="AU50" s="427"/>
      <c r="AV50" s="423" t="s">
        <v>168</v>
      </c>
      <c r="AW50" s="423"/>
      <c r="AX50" s="423"/>
      <c r="AY50" s="423"/>
      <c r="AZ50" s="425" t="s">
        <v>169</v>
      </c>
      <c r="BA50" s="425"/>
      <c r="BB50" s="425"/>
      <c r="BC50" s="425"/>
      <c r="BD50" s="424" t="s">
        <v>170</v>
      </c>
      <c r="BE50" s="424"/>
      <c r="BF50" s="424"/>
      <c r="BG50" s="424"/>
      <c r="BH50" s="424" t="s">
        <v>170</v>
      </c>
      <c r="BI50" s="424"/>
      <c r="BJ50" s="424"/>
      <c r="BK50" s="424"/>
      <c r="BL50" s="424" t="s">
        <v>170</v>
      </c>
      <c r="BM50" s="424"/>
      <c r="BN50" s="424"/>
      <c r="BO50" s="424"/>
      <c r="BP50" s="424" t="s">
        <v>170</v>
      </c>
      <c r="BQ50" s="424"/>
      <c r="BR50" s="424"/>
      <c r="BS50" s="424"/>
      <c r="BT50" s="424" t="s">
        <v>170</v>
      </c>
      <c r="BU50" s="424"/>
      <c r="BV50" s="424"/>
      <c r="BW50" s="424"/>
      <c r="BX50" s="416" t="s">
        <v>171</v>
      </c>
      <c r="BY50" s="416"/>
      <c r="BZ50" s="416"/>
      <c r="CA50" s="416"/>
      <c r="CB50" s="416" t="s">
        <v>171</v>
      </c>
      <c r="CC50" s="416"/>
      <c r="CD50" s="416"/>
      <c r="CE50" s="416"/>
      <c r="CF50" s="416" t="s">
        <v>171</v>
      </c>
      <c r="CG50" s="416"/>
      <c r="CH50" s="416"/>
      <c r="CI50" s="416"/>
      <c r="CJ50" s="416" t="s">
        <v>171</v>
      </c>
      <c r="CK50" s="416"/>
      <c r="CL50" s="416"/>
      <c r="CM50" s="416"/>
      <c r="CN50" s="416" t="s">
        <v>171</v>
      </c>
      <c r="CO50" s="416"/>
      <c r="CP50" s="416"/>
      <c r="CQ50" s="416"/>
      <c r="CR50" s="416" t="s">
        <v>171</v>
      </c>
      <c r="CS50" s="416"/>
      <c r="CT50" s="416"/>
      <c r="CU50" s="416"/>
      <c r="CV50" s="416" t="s">
        <v>171</v>
      </c>
      <c r="CW50" s="416"/>
      <c r="CX50" s="416"/>
      <c r="CY50" s="416"/>
      <c r="CZ50" s="417" t="s">
        <v>172</v>
      </c>
      <c r="DA50" s="417"/>
      <c r="DB50" s="417"/>
      <c r="DC50" s="417"/>
      <c r="DD50" s="415" t="s">
        <v>173</v>
      </c>
      <c r="DE50" s="415"/>
      <c r="DF50" s="415"/>
      <c r="DG50" s="415"/>
      <c r="DH50" s="415" t="s">
        <v>173</v>
      </c>
      <c r="DI50" s="415"/>
      <c r="DJ50" s="415"/>
      <c r="DK50" s="415"/>
      <c r="DL50" s="415" t="s">
        <v>173</v>
      </c>
      <c r="DM50" s="415"/>
      <c r="DN50" s="415"/>
      <c r="DO50" s="415"/>
      <c r="DP50" s="415" t="s">
        <v>173</v>
      </c>
      <c r="DQ50" s="415"/>
      <c r="DR50" s="415"/>
      <c r="DS50" s="415"/>
      <c r="DT50" s="415" t="s">
        <v>173</v>
      </c>
      <c r="DU50" s="415"/>
      <c r="DV50" s="415"/>
      <c r="DW50" s="415"/>
      <c r="DX50" s="415" t="s">
        <v>173</v>
      </c>
      <c r="DY50" s="415"/>
      <c r="DZ50" s="415"/>
      <c r="EA50" s="415"/>
      <c r="EB50" s="415" t="s">
        <v>173</v>
      </c>
      <c r="EC50" s="415"/>
      <c r="ED50" s="415"/>
      <c r="EE50" s="415"/>
      <c r="EF50" s="415" t="s">
        <v>173</v>
      </c>
      <c r="EG50" s="415"/>
      <c r="EH50" s="415"/>
      <c r="EI50" s="415"/>
      <c r="EJ50" s="415" t="s">
        <v>173</v>
      </c>
      <c r="EK50" s="415"/>
      <c r="EL50" s="415"/>
      <c r="EM50" s="415"/>
      <c r="EN50" s="415" t="s">
        <v>173</v>
      </c>
      <c r="EO50" s="415"/>
      <c r="EP50" s="415"/>
      <c r="EQ50" s="415"/>
      <c r="ER50" s="415" t="s">
        <v>173</v>
      </c>
      <c r="ES50" s="415"/>
      <c r="ET50" s="415"/>
      <c r="EU50" s="415"/>
      <c r="EV50" s="415" t="s">
        <v>173</v>
      </c>
      <c r="EW50" s="415"/>
      <c r="EX50" s="415"/>
      <c r="EY50" s="415"/>
      <c r="EZ50" s="415" t="s">
        <v>173</v>
      </c>
      <c r="FA50" s="415"/>
      <c r="FB50" s="415"/>
      <c r="FC50" s="415"/>
      <c r="FD50" s="415" t="s">
        <v>173</v>
      </c>
      <c r="FE50" s="415"/>
      <c r="FF50" s="415"/>
      <c r="FG50" s="415"/>
      <c r="FH50" s="415" t="s">
        <v>173</v>
      </c>
      <c r="FI50" s="415"/>
      <c r="FJ50" s="415"/>
      <c r="FK50" s="415"/>
      <c r="FL50" s="415" t="s">
        <v>173</v>
      </c>
      <c r="FM50" s="415"/>
      <c r="FN50" s="415"/>
      <c r="FO50" s="415"/>
      <c r="FP50" s="415" t="s">
        <v>173</v>
      </c>
      <c r="FQ50" s="415"/>
      <c r="FR50" s="415"/>
      <c r="FS50" s="415"/>
      <c r="FT50" s="415" t="s">
        <v>173</v>
      </c>
      <c r="FU50" s="415"/>
      <c r="FV50" s="415"/>
      <c r="FW50" s="415"/>
      <c r="FX50" s="418" t="s">
        <v>174</v>
      </c>
      <c r="FY50" s="418"/>
      <c r="FZ50" s="418"/>
      <c r="GA50" s="418"/>
      <c r="GB50" s="418" t="s">
        <v>174</v>
      </c>
      <c r="GC50" s="418"/>
      <c r="GD50" s="418"/>
      <c r="GE50" s="418"/>
      <c r="GF50" s="419" t="s">
        <v>173</v>
      </c>
      <c r="GG50" s="419"/>
      <c r="GH50" s="419"/>
      <c r="GI50" s="419"/>
      <c r="GJ50" s="420" t="s">
        <v>175</v>
      </c>
      <c r="GK50" s="420"/>
      <c r="GL50" s="420"/>
      <c r="GM50" s="420"/>
      <c r="GN50" s="421" t="s">
        <v>176</v>
      </c>
      <c r="GO50" s="421"/>
      <c r="GP50" s="421"/>
      <c r="GQ50" s="421"/>
      <c r="GR50" s="413" t="s">
        <v>177</v>
      </c>
      <c r="GS50" s="413"/>
      <c r="GT50" s="413"/>
      <c r="GU50" s="413"/>
      <c r="GV50" s="414" t="s">
        <v>178</v>
      </c>
      <c r="GW50" s="414"/>
      <c r="GX50" s="414"/>
      <c r="GY50" s="414"/>
      <c r="GZ50" s="422" t="s">
        <v>179</v>
      </c>
      <c r="HA50" s="422"/>
      <c r="HB50" s="422"/>
      <c r="HC50" s="422"/>
      <c r="HD50" s="423" t="s">
        <v>180</v>
      </c>
      <c r="HE50" s="423"/>
      <c r="HF50" s="423"/>
      <c r="HG50" s="423"/>
      <c r="HH50" s="410" t="s">
        <v>181</v>
      </c>
      <c r="HI50" s="410"/>
      <c r="HJ50" s="410"/>
      <c r="HK50" s="410"/>
      <c r="HL50" s="411"/>
      <c r="HM50" s="411"/>
      <c r="HN50" s="411" t="s">
        <v>182</v>
      </c>
      <c r="HO50" s="411" t="s">
        <v>183</v>
      </c>
      <c r="HP50" s="411" t="s">
        <v>184</v>
      </c>
      <c r="HQ50" s="411" t="s">
        <v>185</v>
      </c>
      <c r="HR50" s="411"/>
      <c r="HS50" s="411"/>
      <c r="HT50" s="31"/>
    </row>
    <row r="51" spans="1:228" ht="23.25" customHeight="1" x14ac:dyDescent="0.25">
      <c r="A51" s="8"/>
      <c r="B51" s="48"/>
      <c r="C51" s="8"/>
      <c r="D51" s="84"/>
      <c r="E51" s="89"/>
      <c r="F51" s="412"/>
      <c r="G51" s="412"/>
      <c r="H51" s="412"/>
      <c r="I51" s="412"/>
      <c r="J51" s="120" t="s">
        <v>186</v>
      </c>
      <c r="K51" s="411"/>
      <c r="L51" s="411"/>
      <c r="M51" s="411"/>
      <c r="N51" s="411"/>
      <c r="O51" s="411"/>
      <c r="P51" s="412" t="s">
        <v>187</v>
      </c>
      <c r="Q51" s="412"/>
      <c r="R51" s="412"/>
      <c r="S51" s="412"/>
      <c r="T51" s="412" t="s">
        <v>188</v>
      </c>
      <c r="U51" s="412"/>
      <c r="V51" s="412"/>
      <c r="W51" s="412"/>
      <c r="X51" s="412" t="s">
        <v>189</v>
      </c>
      <c r="Y51" s="412"/>
      <c r="Z51" s="412"/>
      <c r="AA51" s="412"/>
      <c r="AB51" s="412" t="s">
        <v>190</v>
      </c>
      <c r="AC51" s="412"/>
      <c r="AD51" s="412"/>
      <c r="AE51" s="412"/>
      <c r="AF51" s="412"/>
      <c r="AG51" s="412"/>
      <c r="AH51" s="412"/>
      <c r="AI51" s="412"/>
      <c r="AJ51" s="412"/>
      <c r="AK51" s="412"/>
      <c r="AL51" s="412"/>
      <c r="AM51" s="412"/>
      <c r="AN51" s="412"/>
      <c r="AO51" s="412"/>
      <c r="AP51" s="412"/>
      <c r="AQ51" s="412"/>
      <c r="AR51" s="412"/>
      <c r="AS51" s="412"/>
      <c r="AT51" s="412"/>
      <c r="AU51" s="412"/>
      <c r="AV51" s="412"/>
      <c r="AW51" s="412"/>
      <c r="AX51" s="412"/>
      <c r="AY51" s="412"/>
      <c r="AZ51" s="412"/>
      <c r="BA51" s="412"/>
      <c r="BB51" s="412"/>
      <c r="BC51" s="412"/>
      <c r="BD51" s="412" t="s">
        <v>187</v>
      </c>
      <c r="BE51" s="412"/>
      <c r="BF51" s="412"/>
      <c r="BG51" s="412"/>
      <c r="BH51" s="412" t="s">
        <v>191</v>
      </c>
      <c r="BI51" s="412"/>
      <c r="BJ51" s="412"/>
      <c r="BK51" s="412"/>
      <c r="BL51" s="412" t="s">
        <v>192</v>
      </c>
      <c r="BM51" s="412"/>
      <c r="BN51" s="412"/>
      <c r="BO51" s="412"/>
      <c r="BP51" s="412" t="s">
        <v>193</v>
      </c>
      <c r="BQ51" s="412"/>
      <c r="BR51" s="412"/>
      <c r="BS51" s="412"/>
      <c r="BT51" s="412" t="s">
        <v>194</v>
      </c>
      <c r="BU51" s="412"/>
      <c r="BV51" s="412"/>
      <c r="BW51" s="412"/>
      <c r="BX51" s="412" t="s">
        <v>187</v>
      </c>
      <c r="BY51" s="412"/>
      <c r="BZ51" s="412"/>
      <c r="CA51" s="412"/>
      <c r="CB51" s="412" t="s">
        <v>195</v>
      </c>
      <c r="CC51" s="412"/>
      <c r="CD51" s="412"/>
      <c r="CE51" s="412"/>
      <c r="CF51" s="412" t="s">
        <v>196</v>
      </c>
      <c r="CG51" s="412"/>
      <c r="CH51" s="412"/>
      <c r="CI51" s="412"/>
      <c r="CJ51" s="412" t="s">
        <v>197</v>
      </c>
      <c r="CK51" s="412"/>
      <c r="CL51" s="412"/>
      <c r="CM51" s="412"/>
      <c r="CN51" s="412" t="s">
        <v>198</v>
      </c>
      <c r="CO51" s="412"/>
      <c r="CP51" s="412"/>
      <c r="CQ51" s="412"/>
      <c r="CR51" s="412" t="s">
        <v>199</v>
      </c>
      <c r="CS51" s="412"/>
      <c r="CT51" s="412"/>
      <c r="CU51" s="412"/>
      <c r="CV51" s="412" t="s">
        <v>200</v>
      </c>
      <c r="CW51" s="412"/>
      <c r="CX51" s="412"/>
      <c r="CY51" s="412"/>
      <c r="CZ51" s="412"/>
      <c r="DA51" s="412"/>
      <c r="DB51" s="412"/>
      <c r="DC51" s="412"/>
      <c r="DD51" s="412" t="s">
        <v>187</v>
      </c>
      <c r="DE51" s="412"/>
      <c r="DF51" s="412"/>
      <c r="DG51" s="412"/>
      <c r="DH51" s="412" t="s">
        <v>201</v>
      </c>
      <c r="DI51" s="412"/>
      <c r="DJ51" s="412"/>
      <c r="DK51" s="412"/>
      <c r="DL51" s="412" t="s">
        <v>202</v>
      </c>
      <c r="DM51" s="412"/>
      <c r="DN51" s="412"/>
      <c r="DO51" s="412"/>
      <c r="DP51" s="412" t="s">
        <v>203</v>
      </c>
      <c r="DQ51" s="412"/>
      <c r="DR51" s="412"/>
      <c r="DS51" s="412"/>
      <c r="DT51" s="412" t="s">
        <v>204</v>
      </c>
      <c r="DU51" s="412"/>
      <c r="DV51" s="412"/>
      <c r="DW51" s="412"/>
      <c r="DX51" s="412" t="s">
        <v>205</v>
      </c>
      <c r="DY51" s="412"/>
      <c r="DZ51" s="412"/>
      <c r="EA51" s="412"/>
      <c r="EB51" s="412" t="s">
        <v>206</v>
      </c>
      <c r="EC51" s="412"/>
      <c r="ED51" s="412"/>
      <c r="EE51" s="412"/>
      <c r="EF51" s="412" t="s">
        <v>207</v>
      </c>
      <c r="EG51" s="412"/>
      <c r="EH51" s="412"/>
      <c r="EI51" s="412"/>
      <c r="EJ51" s="412" t="s">
        <v>208</v>
      </c>
      <c r="EK51" s="412"/>
      <c r="EL51" s="412"/>
      <c r="EM51" s="412"/>
      <c r="EN51" s="412" t="s">
        <v>209</v>
      </c>
      <c r="EO51" s="412"/>
      <c r="EP51" s="412"/>
      <c r="EQ51" s="412"/>
      <c r="ER51" s="412" t="s">
        <v>210</v>
      </c>
      <c r="ES51" s="412"/>
      <c r="ET51" s="412"/>
      <c r="EU51" s="412"/>
      <c r="EV51" s="412" t="s">
        <v>211</v>
      </c>
      <c r="EW51" s="412"/>
      <c r="EX51" s="412"/>
      <c r="EY51" s="412"/>
      <c r="EZ51" s="412" t="s">
        <v>212</v>
      </c>
      <c r="FA51" s="412"/>
      <c r="FB51" s="412"/>
      <c r="FC51" s="412"/>
      <c r="FD51" s="412" t="s">
        <v>213</v>
      </c>
      <c r="FE51" s="412"/>
      <c r="FF51" s="412"/>
      <c r="FG51" s="412"/>
      <c r="FH51" s="412" t="s">
        <v>214</v>
      </c>
      <c r="FI51" s="412"/>
      <c r="FJ51" s="412"/>
      <c r="FK51" s="412"/>
      <c r="FL51" s="412" t="s">
        <v>215</v>
      </c>
      <c r="FM51" s="412"/>
      <c r="FN51" s="412"/>
      <c r="FO51" s="412"/>
      <c r="FP51" s="412" t="s">
        <v>216</v>
      </c>
      <c r="FQ51" s="412"/>
      <c r="FR51" s="412"/>
      <c r="FS51" s="412"/>
      <c r="FT51" s="412" t="s">
        <v>217</v>
      </c>
      <c r="FU51" s="412"/>
      <c r="FV51" s="412"/>
      <c r="FW51" s="412"/>
      <c r="FX51" s="412" t="s">
        <v>218</v>
      </c>
      <c r="FY51" s="412"/>
      <c r="FZ51" s="412"/>
      <c r="GA51" s="412"/>
      <c r="GB51" s="412" t="s">
        <v>219</v>
      </c>
      <c r="GC51" s="412"/>
      <c r="GD51" s="412"/>
      <c r="GE51" s="412"/>
      <c r="GF51" s="412" t="s">
        <v>220</v>
      </c>
      <c r="GG51" s="412"/>
      <c r="GH51" s="412"/>
      <c r="GI51" s="412"/>
      <c r="GJ51" s="412"/>
      <c r="GK51" s="412"/>
      <c r="GL51" s="412"/>
      <c r="GM51" s="412"/>
      <c r="GN51" s="412"/>
      <c r="GO51" s="412"/>
      <c r="GP51" s="412"/>
      <c r="GQ51" s="412"/>
      <c r="GR51" s="412"/>
      <c r="GS51" s="412"/>
      <c r="GT51" s="412"/>
      <c r="GU51" s="412"/>
      <c r="GV51" s="412"/>
      <c r="GW51" s="412"/>
      <c r="GX51" s="412"/>
      <c r="GY51" s="412"/>
      <c r="GZ51" s="412"/>
      <c r="HA51" s="412"/>
      <c r="HB51" s="412"/>
      <c r="HC51" s="412"/>
      <c r="HD51" s="412"/>
      <c r="HE51" s="412"/>
      <c r="HF51" s="412"/>
      <c r="HG51" s="412"/>
      <c r="HH51" s="412"/>
      <c r="HI51" s="412"/>
      <c r="HJ51" s="412"/>
      <c r="HK51" s="412"/>
      <c r="HL51" s="411"/>
      <c r="HM51" s="411"/>
      <c r="HN51" s="411"/>
      <c r="HO51" s="411"/>
      <c r="HP51" s="411"/>
      <c r="HQ51" s="411"/>
      <c r="HR51" s="411"/>
      <c r="HS51" s="411"/>
      <c r="HT51" s="31"/>
    </row>
    <row r="52" spans="1:228" ht="12" customHeight="1" x14ac:dyDescent="0.25">
      <c r="A52" s="8"/>
      <c r="B52" s="48"/>
      <c r="C52" s="8"/>
      <c r="D52" s="84"/>
      <c r="E52" s="89"/>
      <c r="F52" s="412"/>
      <c r="G52" s="412"/>
      <c r="H52" s="412"/>
      <c r="I52" s="412"/>
      <c r="J52" s="120" t="s">
        <v>221</v>
      </c>
      <c r="K52" s="411"/>
      <c r="L52" s="411"/>
      <c r="M52" s="411"/>
      <c r="N52" s="411"/>
      <c r="O52" s="411"/>
      <c r="P52" s="412" t="s">
        <v>222</v>
      </c>
      <c r="Q52" s="412"/>
      <c r="R52" s="412"/>
      <c r="S52" s="412"/>
      <c r="T52" s="412" t="s">
        <v>222</v>
      </c>
      <c r="U52" s="412"/>
      <c r="V52" s="412"/>
      <c r="W52" s="412"/>
      <c r="X52" s="412" t="s">
        <v>222</v>
      </c>
      <c r="Y52" s="412"/>
      <c r="Z52" s="412"/>
      <c r="AA52" s="412"/>
      <c r="AB52" s="412" t="s">
        <v>222</v>
      </c>
      <c r="AC52" s="412"/>
      <c r="AD52" s="412"/>
      <c r="AE52" s="412"/>
      <c r="AF52" s="412" t="s">
        <v>222</v>
      </c>
      <c r="AG52" s="412"/>
      <c r="AH52" s="412"/>
      <c r="AI52" s="412"/>
      <c r="AJ52" s="412" t="s">
        <v>222</v>
      </c>
      <c r="AK52" s="412"/>
      <c r="AL52" s="412"/>
      <c r="AM52" s="412"/>
      <c r="AN52" s="412" t="s">
        <v>222</v>
      </c>
      <c r="AO52" s="412"/>
      <c r="AP52" s="412"/>
      <c r="AQ52" s="412"/>
      <c r="AR52" s="412" t="s">
        <v>222</v>
      </c>
      <c r="AS52" s="412"/>
      <c r="AT52" s="412"/>
      <c r="AU52" s="412"/>
      <c r="AV52" s="412" t="s">
        <v>223</v>
      </c>
      <c r="AW52" s="412"/>
      <c r="AX52" s="412"/>
      <c r="AY52" s="412"/>
      <c r="AZ52" s="412" t="s">
        <v>223</v>
      </c>
      <c r="BA52" s="412"/>
      <c r="BB52" s="412"/>
      <c r="BC52" s="412"/>
      <c r="BD52" s="412" t="s">
        <v>223</v>
      </c>
      <c r="BE52" s="412"/>
      <c r="BF52" s="412"/>
      <c r="BG52" s="412"/>
      <c r="BH52" s="412" t="s">
        <v>223</v>
      </c>
      <c r="BI52" s="412"/>
      <c r="BJ52" s="412"/>
      <c r="BK52" s="412"/>
      <c r="BL52" s="412" t="s">
        <v>223</v>
      </c>
      <c r="BM52" s="412"/>
      <c r="BN52" s="412"/>
      <c r="BO52" s="412"/>
      <c r="BP52" s="412" t="s">
        <v>223</v>
      </c>
      <c r="BQ52" s="412"/>
      <c r="BR52" s="412"/>
      <c r="BS52" s="412"/>
      <c r="BT52" s="412" t="s">
        <v>223</v>
      </c>
      <c r="BU52" s="412"/>
      <c r="BV52" s="412"/>
      <c r="BW52" s="412"/>
      <c r="BX52" s="412" t="s">
        <v>223</v>
      </c>
      <c r="BY52" s="412"/>
      <c r="BZ52" s="412"/>
      <c r="CA52" s="412"/>
      <c r="CB52" s="412" t="s">
        <v>223</v>
      </c>
      <c r="CC52" s="412"/>
      <c r="CD52" s="412"/>
      <c r="CE52" s="412"/>
      <c r="CF52" s="412" t="s">
        <v>223</v>
      </c>
      <c r="CG52" s="412"/>
      <c r="CH52" s="412"/>
      <c r="CI52" s="412"/>
      <c r="CJ52" s="412" t="s">
        <v>223</v>
      </c>
      <c r="CK52" s="412"/>
      <c r="CL52" s="412"/>
      <c r="CM52" s="412"/>
      <c r="CN52" s="412" t="s">
        <v>223</v>
      </c>
      <c r="CO52" s="412"/>
      <c r="CP52" s="412"/>
      <c r="CQ52" s="412"/>
      <c r="CR52" s="412" t="s">
        <v>223</v>
      </c>
      <c r="CS52" s="412"/>
      <c r="CT52" s="412"/>
      <c r="CU52" s="412"/>
      <c r="CV52" s="412" t="s">
        <v>223</v>
      </c>
      <c r="CW52" s="412"/>
      <c r="CX52" s="412"/>
      <c r="CY52" s="412"/>
      <c r="CZ52" s="412" t="s">
        <v>223</v>
      </c>
      <c r="DA52" s="412"/>
      <c r="DB52" s="412"/>
      <c r="DC52" s="412"/>
      <c r="DD52" s="412" t="s">
        <v>223</v>
      </c>
      <c r="DE52" s="412"/>
      <c r="DF52" s="412"/>
      <c r="DG52" s="412"/>
      <c r="DH52" s="412" t="s">
        <v>223</v>
      </c>
      <c r="DI52" s="412"/>
      <c r="DJ52" s="412"/>
      <c r="DK52" s="412"/>
      <c r="DL52" s="412" t="s">
        <v>223</v>
      </c>
      <c r="DM52" s="412"/>
      <c r="DN52" s="412"/>
      <c r="DO52" s="412"/>
      <c r="DP52" s="412" t="s">
        <v>223</v>
      </c>
      <c r="DQ52" s="412"/>
      <c r="DR52" s="412"/>
      <c r="DS52" s="412"/>
      <c r="DT52" s="412" t="s">
        <v>223</v>
      </c>
      <c r="DU52" s="412"/>
      <c r="DV52" s="412"/>
      <c r="DW52" s="412"/>
      <c r="DX52" s="412" t="s">
        <v>223</v>
      </c>
      <c r="DY52" s="412"/>
      <c r="DZ52" s="412"/>
      <c r="EA52" s="412"/>
      <c r="EB52" s="412" t="s">
        <v>223</v>
      </c>
      <c r="EC52" s="412"/>
      <c r="ED52" s="412"/>
      <c r="EE52" s="412"/>
      <c r="EF52" s="412" t="s">
        <v>223</v>
      </c>
      <c r="EG52" s="412"/>
      <c r="EH52" s="412"/>
      <c r="EI52" s="412"/>
      <c r="EJ52" s="412" t="s">
        <v>223</v>
      </c>
      <c r="EK52" s="412"/>
      <c r="EL52" s="412"/>
      <c r="EM52" s="412"/>
      <c r="EN52" s="412" t="s">
        <v>223</v>
      </c>
      <c r="EO52" s="412"/>
      <c r="EP52" s="412"/>
      <c r="EQ52" s="412"/>
      <c r="ER52" s="412" t="s">
        <v>223</v>
      </c>
      <c r="ES52" s="412"/>
      <c r="ET52" s="412"/>
      <c r="EU52" s="412"/>
      <c r="EV52" s="412" t="s">
        <v>223</v>
      </c>
      <c r="EW52" s="412"/>
      <c r="EX52" s="412"/>
      <c r="EY52" s="412"/>
      <c r="EZ52" s="412" t="s">
        <v>223</v>
      </c>
      <c r="FA52" s="412"/>
      <c r="FB52" s="412"/>
      <c r="FC52" s="412"/>
      <c r="FD52" s="412" t="s">
        <v>223</v>
      </c>
      <c r="FE52" s="412"/>
      <c r="FF52" s="412"/>
      <c r="FG52" s="412"/>
      <c r="FH52" s="412" t="s">
        <v>223</v>
      </c>
      <c r="FI52" s="412"/>
      <c r="FJ52" s="412"/>
      <c r="FK52" s="412"/>
      <c r="FL52" s="412" t="s">
        <v>223</v>
      </c>
      <c r="FM52" s="412"/>
      <c r="FN52" s="412"/>
      <c r="FO52" s="412"/>
      <c r="FP52" s="412" t="s">
        <v>223</v>
      </c>
      <c r="FQ52" s="412"/>
      <c r="FR52" s="412"/>
      <c r="FS52" s="412"/>
      <c r="FT52" s="412" t="s">
        <v>223</v>
      </c>
      <c r="FU52" s="412"/>
      <c r="FV52" s="412"/>
      <c r="FW52" s="412"/>
      <c r="FX52" s="412" t="s">
        <v>224</v>
      </c>
      <c r="FY52" s="412"/>
      <c r="FZ52" s="412"/>
      <c r="GA52" s="412"/>
      <c r="GB52" s="412" t="s">
        <v>225</v>
      </c>
      <c r="GC52" s="412"/>
      <c r="GD52" s="412"/>
      <c r="GE52" s="412"/>
      <c r="GF52" s="412" t="s">
        <v>223</v>
      </c>
      <c r="GG52" s="412"/>
      <c r="GH52" s="412"/>
      <c r="GI52" s="412"/>
      <c r="GJ52" s="412" t="s">
        <v>223</v>
      </c>
      <c r="GK52" s="412"/>
      <c r="GL52" s="412"/>
      <c r="GM52" s="412"/>
      <c r="GN52" s="412" t="s">
        <v>223</v>
      </c>
      <c r="GO52" s="412"/>
      <c r="GP52" s="412"/>
      <c r="GQ52" s="412"/>
      <c r="GR52" s="412" t="s">
        <v>223</v>
      </c>
      <c r="GS52" s="412"/>
      <c r="GT52" s="412"/>
      <c r="GU52" s="412"/>
      <c r="GV52" s="412" t="s">
        <v>223</v>
      </c>
      <c r="GW52" s="412"/>
      <c r="GX52" s="412"/>
      <c r="GY52" s="412"/>
      <c r="GZ52" s="412" t="s">
        <v>223</v>
      </c>
      <c r="HA52" s="412"/>
      <c r="HB52" s="412"/>
      <c r="HC52" s="412"/>
      <c r="HD52" s="412" t="s">
        <v>223</v>
      </c>
      <c r="HE52" s="412"/>
      <c r="HF52" s="412"/>
      <c r="HG52" s="412"/>
      <c r="HH52" s="412" t="s">
        <v>223</v>
      </c>
      <c r="HI52" s="412"/>
      <c r="HJ52" s="412"/>
      <c r="HK52" s="412"/>
      <c r="HL52" s="411"/>
      <c r="HM52" s="411"/>
      <c r="HN52" s="411"/>
      <c r="HO52" s="411"/>
      <c r="HP52" s="411"/>
      <c r="HQ52" s="411"/>
      <c r="HR52" s="411"/>
      <c r="HS52" s="411"/>
      <c r="HT52" s="31"/>
    </row>
    <row r="53" spans="1:228" ht="12.75" customHeight="1" x14ac:dyDescent="0.25">
      <c r="A53" s="8"/>
      <c r="B53" s="48"/>
      <c r="C53" s="8"/>
      <c r="D53" s="84"/>
      <c r="E53" s="89"/>
      <c r="F53" s="412"/>
      <c r="G53" s="412"/>
      <c r="H53" s="412"/>
      <c r="I53" s="412"/>
      <c r="J53" s="120" t="s">
        <v>226</v>
      </c>
      <c r="K53" s="411"/>
      <c r="L53" s="411"/>
      <c r="M53" s="411"/>
      <c r="N53" s="411"/>
      <c r="O53" s="411"/>
      <c r="P53" s="121" t="s">
        <v>227</v>
      </c>
      <c r="Q53" s="121" t="s">
        <v>228</v>
      </c>
      <c r="R53" s="121" t="s">
        <v>229</v>
      </c>
      <c r="S53" s="121" t="s">
        <v>230</v>
      </c>
      <c r="T53" s="121" t="s">
        <v>227</v>
      </c>
      <c r="U53" s="121" t="s">
        <v>228</v>
      </c>
      <c r="V53" s="121" t="s">
        <v>229</v>
      </c>
      <c r="W53" s="121" t="s">
        <v>230</v>
      </c>
      <c r="X53" s="121" t="s">
        <v>227</v>
      </c>
      <c r="Y53" s="121" t="s">
        <v>228</v>
      </c>
      <c r="Z53" s="121" t="s">
        <v>229</v>
      </c>
      <c r="AA53" s="121" t="s">
        <v>230</v>
      </c>
      <c r="AB53" s="121" t="s">
        <v>227</v>
      </c>
      <c r="AC53" s="121" t="s">
        <v>228</v>
      </c>
      <c r="AD53" s="121" t="s">
        <v>229</v>
      </c>
      <c r="AE53" s="121" t="s">
        <v>230</v>
      </c>
      <c r="AF53" s="121" t="s">
        <v>227</v>
      </c>
      <c r="AG53" s="121" t="s">
        <v>228</v>
      </c>
      <c r="AH53" s="121" t="s">
        <v>229</v>
      </c>
      <c r="AI53" s="121" t="s">
        <v>230</v>
      </c>
      <c r="AJ53" s="121" t="s">
        <v>227</v>
      </c>
      <c r="AK53" s="121" t="s">
        <v>228</v>
      </c>
      <c r="AL53" s="121" t="s">
        <v>229</v>
      </c>
      <c r="AM53" s="121" t="s">
        <v>230</v>
      </c>
      <c r="AN53" s="121" t="s">
        <v>227</v>
      </c>
      <c r="AO53" s="121" t="s">
        <v>228</v>
      </c>
      <c r="AP53" s="121" t="s">
        <v>229</v>
      </c>
      <c r="AQ53" s="121" t="s">
        <v>230</v>
      </c>
      <c r="AR53" s="121" t="s">
        <v>227</v>
      </c>
      <c r="AS53" s="121" t="s">
        <v>228</v>
      </c>
      <c r="AT53" s="121" t="s">
        <v>229</v>
      </c>
      <c r="AU53" s="121" t="s">
        <v>230</v>
      </c>
      <c r="AV53" s="121" t="s">
        <v>227</v>
      </c>
      <c r="AW53" s="121" t="s">
        <v>228</v>
      </c>
      <c r="AX53" s="121" t="s">
        <v>229</v>
      </c>
      <c r="AY53" s="121" t="s">
        <v>230</v>
      </c>
      <c r="AZ53" s="121" t="s">
        <v>227</v>
      </c>
      <c r="BA53" s="121" t="s">
        <v>228</v>
      </c>
      <c r="BB53" s="121" t="s">
        <v>229</v>
      </c>
      <c r="BC53" s="121" t="s">
        <v>230</v>
      </c>
      <c r="BD53" s="121" t="s">
        <v>227</v>
      </c>
      <c r="BE53" s="121" t="s">
        <v>228</v>
      </c>
      <c r="BF53" s="121" t="s">
        <v>229</v>
      </c>
      <c r="BG53" s="121" t="s">
        <v>230</v>
      </c>
      <c r="BH53" s="121" t="s">
        <v>227</v>
      </c>
      <c r="BI53" s="121" t="s">
        <v>228</v>
      </c>
      <c r="BJ53" s="121" t="s">
        <v>229</v>
      </c>
      <c r="BK53" s="121" t="s">
        <v>230</v>
      </c>
      <c r="BL53" s="121" t="s">
        <v>227</v>
      </c>
      <c r="BM53" s="121" t="s">
        <v>228</v>
      </c>
      <c r="BN53" s="121" t="s">
        <v>229</v>
      </c>
      <c r="BO53" s="121" t="s">
        <v>230</v>
      </c>
      <c r="BP53" s="121" t="s">
        <v>227</v>
      </c>
      <c r="BQ53" s="121" t="s">
        <v>228</v>
      </c>
      <c r="BR53" s="121" t="s">
        <v>229</v>
      </c>
      <c r="BS53" s="121" t="s">
        <v>230</v>
      </c>
      <c r="BT53" s="121" t="s">
        <v>227</v>
      </c>
      <c r="BU53" s="121" t="s">
        <v>228</v>
      </c>
      <c r="BV53" s="121" t="s">
        <v>229</v>
      </c>
      <c r="BW53" s="121" t="s">
        <v>230</v>
      </c>
      <c r="BX53" s="121" t="s">
        <v>227</v>
      </c>
      <c r="BY53" s="121" t="s">
        <v>228</v>
      </c>
      <c r="BZ53" s="121" t="s">
        <v>229</v>
      </c>
      <c r="CA53" s="121" t="s">
        <v>230</v>
      </c>
      <c r="CB53" s="121" t="s">
        <v>227</v>
      </c>
      <c r="CC53" s="121" t="s">
        <v>228</v>
      </c>
      <c r="CD53" s="121" t="s">
        <v>229</v>
      </c>
      <c r="CE53" s="121" t="s">
        <v>230</v>
      </c>
      <c r="CF53" s="121" t="s">
        <v>227</v>
      </c>
      <c r="CG53" s="121" t="s">
        <v>228</v>
      </c>
      <c r="CH53" s="121" t="s">
        <v>229</v>
      </c>
      <c r="CI53" s="121" t="s">
        <v>230</v>
      </c>
      <c r="CJ53" s="121" t="s">
        <v>227</v>
      </c>
      <c r="CK53" s="121" t="s">
        <v>228</v>
      </c>
      <c r="CL53" s="121" t="s">
        <v>229</v>
      </c>
      <c r="CM53" s="121" t="s">
        <v>230</v>
      </c>
      <c r="CN53" s="121" t="s">
        <v>227</v>
      </c>
      <c r="CO53" s="121" t="s">
        <v>228</v>
      </c>
      <c r="CP53" s="121" t="s">
        <v>229</v>
      </c>
      <c r="CQ53" s="121" t="s">
        <v>230</v>
      </c>
      <c r="CR53" s="121" t="s">
        <v>227</v>
      </c>
      <c r="CS53" s="121" t="s">
        <v>228</v>
      </c>
      <c r="CT53" s="121" t="s">
        <v>229</v>
      </c>
      <c r="CU53" s="121" t="s">
        <v>230</v>
      </c>
      <c r="CV53" s="121" t="s">
        <v>227</v>
      </c>
      <c r="CW53" s="121" t="s">
        <v>228</v>
      </c>
      <c r="CX53" s="121" t="s">
        <v>229</v>
      </c>
      <c r="CY53" s="121" t="s">
        <v>230</v>
      </c>
      <c r="CZ53" s="121" t="s">
        <v>227</v>
      </c>
      <c r="DA53" s="121" t="s">
        <v>228</v>
      </c>
      <c r="DB53" s="121" t="s">
        <v>229</v>
      </c>
      <c r="DC53" s="121" t="s">
        <v>230</v>
      </c>
      <c r="DD53" s="121" t="s">
        <v>227</v>
      </c>
      <c r="DE53" s="121" t="s">
        <v>228</v>
      </c>
      <c r="DF53" s="121" t="s">
        <v>229</v>
      </c>
      <c r="DG53" s="121" t="s">
        <v>230</v>
      </c>
      <c r="DH53" s="121" t="s">
        <v>227</v>
      </c>
      <c r="DI53" s="121" t="s">
        <v>228</v>
      </c>
      <c r="DJ53" s="121" t="s">
        <v>229</v>
      </c>
      <c r="DK53" s="121" t="s">
        <v>230</v>
      </c>
      <c r="DL53" s="121" t="s">
        <v>227</v>
      </c>
      <c r="DM53" s="121" t="s">
        <v>228</v>
      </c>
      <c r="DN53" s="121" t="s">
        <v>229</v>
      </c>
      <c r="DO53" s="121" t="s">
        <v>230</v>
      </c>
      <c r="DP53" s="121" t="s">
        <v>227</v>
      </c>
      <c r="DQ53" s="121" t="s">
        <v>228</v>
      </c>
      <c r="DR53" s="121" t="s">
        <v>229</v>
      </c>
      <c r="DS53" s="121" t="s">
        <v>230</v>
      </c>
      <c r="DT53" s="275" t="s">
        <v>227</v>
      </c>
      <c r="DU53" s="275" t="s">
        <v>228</v>
      </c>
      <c r="DV53" s="275" t="s">
        <v>229</v>
      </c>
      <c r="DW53" s="275" t="s">
        <v>230</v>
      </c>
      <c r="DX53" s="275" t="s">
        <v>227</v>
      </c>
      <c r="DY53" s="275" t="s">
        <v>228</v>
      </c>
      <c r="DZ53" s="275" t="s">
        <v>229</v>
      </c>
      <c r="EA53" s="275" t="s">
        <v>230</v>
      </c>
      <c r="EB53" s="121" t="s">
        <v>227</v>
      </c>
      <c r="EC53" s="121" t="s">
        <v>228</v>
      </c>
      <c r="ED53" s="121" t="s">
        <v>229</v>
      </c>
      <c r="EE53" s="121" t="s">
        <v>230</v>
      </c>
      <c r="EF53" s="275" t="s">
        <v>227</v>
      </c>
      <c r="EG53" s="275" t="s">
        <v>228</v>
      </c>
      <c r="EH53" s="275" t="s">
        <v>229</v>
      </c>
      <c r="EI53" s="275" t="s">
        <v>230</v>
      </c>
      <c r="EJ53" s="121" t="s">
        <v>227</v>
      </c>
      <c r="EK53" s="121" t="s">
        <v>228</v>
      </c>
      <c r="EL53" s="121" t="s">
        <v>229</v>
      </c>
      <c r="EM53" s="121" t="s">
        <v>230</v>
      </c>
      <c r="EN53" s="121" t="s">
        <v>227</v>
      </c>
      <c r="EO53" s="121" t="s">
        <v>228</v>
      </c>
      <c r="EP53" s="121" t="s">
        <v>229</v>
      </c>
      <c r="EQ53" s="121" t="s">
        <v>230</v>
      </c>
      <c r="ER53" s="275" t="s">
        <v>227</v>
      </c>
      <c r="ES53" s="275" t="s">
        <v>228</v>
      </c>
      <c r="ET53" s="275" t="s">
        <v>229</v>
      </c>
      <c r="EU53" s="275" t="s">
        <v>230</v>
      </c>
      <c r="EV53" s="275" t="s">
        <v>227</v>
      </c>
      <c r="EW53" s="275" t="s">
        <v>228</v>
      </c>
      <c r="EX53" s="275" t="s">
        <v>229</v>
      </c>
      <c r="EY53" s="275" t="s">
        <v>230</v>
      </c>
      <c r="EZ53" s="275" t="s">
        <v>227</v>
      </c>
      <c r="FA53" s="275" t="s">
        <v>228</v>
      </c>
      <c r="FB53" s="275" t="s">
        <v>229</v>
      </c>
      <c r="FC53" s="275" t="s">
        <v>230</v>
      </c>
      <c r="FD53" s="275" t="s">
        <v>227</v>
      </c>
      <c r="FE53" s="275" t="s">
        <v>228</v>
      </c>
      <c r="FF53" s="275" t="s">
        <v>229</v>
      </c>
      <c r="FG53" s="275" t="s">
        <v>230</v>
      </c>
      <c r="FH53" s="121" t="s">
        <v>227</v>
      </c>
      <c r="FI53" s="121" t="s">
        <v>228</v>
      </c>
      <c r="FJ53" s="121" t="s">
        <v>229</v>
      </c>
      <c r="FK53" s="121" t="s">
        <v>230</v>
      </c>
      <c r="FL53" s="121" t="s">
        <v>227</v>
      </c>
      <c r="FM53" s="121" t="s">
        <v>228</v>
      </c>
      <c r="FN53" s="121" t="s">
        <v>229</v>
      </c>
      <c r="FO53" s="121" t="s">
        <v>230</v>
      </c>
      <c r="FP53" s="275" t="s">
        <v>227</v>
      </c>
      <c r="FQ53" s="275" t="s">
        <v>228</v>
      </c>
      <c r="FR53" s="275" t="s">
        <v>229</v>
      </c>
      <c r="FS53" s="275" t="s">
        <v>230</v>
      </c>
      <c r="FT53" s="121" t="s">
        <v>227</v>
      </c>
      <c r="FU53" s="121" t="s">
        <v>228</v>
      </c>
      <c r="FV53" s="121" t="s">
        <v>229</v>
      </c>
      <c r="FW53" s="121" t="s">
        <v>230</v>
      </c>
      <c r="FX53" s="121" t="s">
        <v>227</v>
      </c>
      <c r="FY53" s="121" t="s">
        <v>228</v>
      </c>
      <c r="FZ53" s="121" t="s">
        <v>229</v>
      </c>
      <c r="GA53" s="121" t="s">
        <v>230</v>
      </c>
      <c r="GB53" s="121" t="s">
        <v>227</v>
      </c>
      <c r="GC53" s="121" t="s">
        <v>228</v>
      </c>
      <c r="GD53" s="121" t="s">
        <v>229</v>
      </c>
      <c r="GE53" s="121" t="s">
        <v>230</v>
      </c>
      <c r="GF53" s="121" t="s">
        <v>227</v>
      </c>
      <c r="GG53" s="121" t="s">
        <v>228</v>
      </c>
      <c r="GH53" s="121" t="s">
        <v>229</v>
      </c>
      <c r="GI53" s="121" t="s">
        <v>230</v>
      </c>
      <c r="GJ53" s="121" t="s">
        <v>227</v>
      </c>
      <c r="GK53" s="121" t="s">
        <v>228</v>
      </c>
      <c r="GL53" s="121" t="s">
        <v>229</v>
      </c>
      <c r="GM53" s="121" t="s">
        <v>230</v>
      </c>
      <c r="GN53" s="121" t="s">
        <v>227</v>
      </c>
      <c r="GO53" s="121" t="s">
        <v>228</v>
      </c>
      <c r="GP53" s="121" t="s">
        <v>229</v>
      </c>
      <c r="GQ53" s="121" t="s">
        <v>230</v>
      </c>
      <c r="GR53" s="121" t="s">
        <v>227</v>
      </c>
      <c r="GS53" s="121" t="s">
        <v>228</v>
      </c>
      <c r="GT53" s="121" t="s">
        <v>229</v>
      </c>
      <c r="GU53" s="121" t="s">
        <v>230</v>
      </c>
      <c r="GV53" s="121" t="s">
        <v>227</v>
      </c>
      <c r="GW53" s="121" t="s">
        <v>228</v>
      </c>
      <c r="GX53" s="121" t="s">
        <v>229</v>
      </c>
      <c r="GY53" s="121" t="s">
        <v>230</v>
      </c>
      <c r="GZ53" s="121" t="s">
        <v>227</v>
      </c>
      <c r="HA53" s="121" t="s">
        <v>228</v>
      </c>
      <c r="HB53" s="121" t="s">
        <v>229</v>
      </c>
      <c r="HC53" s="121" t="s">
        <v>230</v>
      </c>
      <c r="HD53" s="121" t="s">
        <v>227</v>
      </c>
      <c r="HE53" s="121" t="s">
        <v>228</v>
      </c>
      <c r="HF53" s="121" t="s">
        <v>229</v>
      </c>
      <c r="HG53" s="121" t="s">
        <v>230</v>
      </c>
      <c r="HH53" s="121" t="s">
        <v>227</v>
      </c>
      <c r="HI53" s="121" t="s">
        <v>228</v>
      </c>
      <c r="HJ53" s="121" t="s">
        <v>229</v>
      </c>
      <c r="HK53" s="121" t="s">
        <v>230</v>
      </c>
      <c r="HL53" s="411"/>
      <c r="HM53" s="411"/>
      <c r="HN53" s="121" t="s">
        <v>227</v>
      </c>
      <c r="HO53" s="121" t="s">
        <v>228</v>
      </c>
      <c r="HP53" s="121" t="s">
        <v>229</v>
      </c>
      <c r="HQ53" s="121" t="s">
        <v>230</v>
      </c>
      <c r="HR53" s="411"/>
      <c r="HS53" s="411"/>
      <c r="HT53" s="31"/>
    </row>
    <row r="54" spans="1:228" ht="12" customHeight="1" x14ac:dyDescent="0.25">
      <c r="A54" s="8"/>
      <c r="B54" s="48"/>
      <c r="C54" s="8"/>
      <c r="D54" s="84"/>
      <c r="E54" s="91"/>
      <c r="F54" s="108"/>
      <c r="G54" s="108"/>
      <c r="H54" s="118"/>
      <c r="I54" s="118"/>
      <c r="J54" s="118"/>
      <c r="K54" s="108"/>
      <c r="L54" s="119"/>
      <c r="M54" s="119"/>
      <c r="N54" s="119"/>
      <c r="O54" s="119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119"/>
      <c r="HM54" s="119"/>
      <c r="HN54" s="119"/>
      <c r="HO54" s="119"/>
      <c r="HP54" s="119"/>
      <c r="HQ54" s="119"/>
      <c r="HR54" s="119"/>
      <c r="HS54" s="119"/>
      <c r="HT54" s="8"/>
    </row>
    <row r="55" spans="1:228" ht="0.75" customHeight="1" x14ac:dyDescent="0.25">
      <c r="A55" s="8"/>
      <c r="B55" s="92">
        <v>0</v>
      </c>
      <c r="C55" s="8"/>
      <c r="D55" s="84"/>
      <c r="E55" s="94"/>
      <c r="F55" s="95"/>
      <c r="G55" s="96"/>
      <c r="H55" s="97"/>
      <c r="I55" s="97"/>
      <c r="J55" s="97"/>
      <c r="K55" s="97"/>
      <c r="L55" s="97"/>
      <c r="M55" s="97"/>
      <c r="N55" s="97"/>
      <c r="O55" s="97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37"/>
    </row>
    <row r="56" spans="1:228" s="352" customFormat="1" ht="22.5" customHeight="1" x14ac:dyDescent="0.25">
      <c r="A56" s="321"/>
      <c r="B56" s="447" t="str">
        <f>IF('Список территорий'!$F$16="","",'Список территорий'!$F$16)</f>
        <v>1</v>
      </c>
      <c r="C56" s="293"/>
      <c r="D56" s="322">
        <f>IF('Список территорий'!$M$16="да",NDS,1)</f>
        <v>1.2</v>
      </c>
      <c r="E56" s="303" t="s">
        <v>100</v>
      </c>
      <c r="F56" s="323" t="str">
        <f>B56</f>
        <v>1</v>
      </c>
      <c r="G56" s="450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51"/>
      <c r="I56" s="451"/>
      <c r="J56" s="451"/>
      <c r="K56" s="324"/>
      <c r="L56" s="325" t="str">
        <f>'Список территорий'!$P$16</f>
        <v>ACTI</v>
      </c>
      <c r="M56" s="326">
        <f>SUM($P67:$HK67)+SUM($P87:$HK87)</f>
        <v>16940.072378627996</v>
      </c>
      <c r="N56" s="324"/>
      <c r="O56" s="324"/>
      <c r="P56" s="324"/>
      <c r="Q56" s="324"/>
      <c r="R56" s="324"/>
      <c r="S56" s="324"/>
      <c r="T56" s="327" t="s">
        <v>231</v>
      </c>
      <c r="U56" s="327" t="s">
        <v>231</v>
      </c>
      <c r="V56" s="327" t="s">
        <v>232</v>
      </c>
      <c r="W56" s="327" t="s">
        <v>232</v>
      </c>
      <c r="X56" s="327" t="s">
        <v>231</v>
      </c>
      <c r="Y56" s="327" t="s">
        <v>231</v>
      </c>
      <c r="Z56" s="327" t="s">
        <v>231</v>
      </c>
      <c r="AA56" s="327" t="s">
        <v>231</v>
      </c>
      <c r="AB56" s="327" t="s">
        <v>231</v>
      </c>
      <c r="AC56" s="327" t="s">
        <v>231</v>
      </c>
      <c r="AD56" s="327" t="s">
        <v>231</v>
      </c>
      <c r="AE56" s="327" t="s">
        <v>231</v>
      </c>
      <c r="AF56" s="327" t="s">
        <v>231</v>
      </c>
      <c r="AG56" s="327" t="s">
        <v>231</v>
      </c>
      <c r="AH56" s="327" t="s">
        <v>231</v>
      </c>
      <c r="AI56" s="327" t="s">
        <v>231</v>
      </c>
      <c r="AJ56" s="327" t="s">
        <v>231</v>
      </c>
      <c r="AK56" s="327" t="s">
        <v>231</v>
      </c>
      <c r="AL56" s="327" t="s">
        <v>231</v>
      </c>
      <c r="AM56" s="327" t="s">
        <v>231</v>
      </c>
      <c r="AN56" s="327" t="s">
        <v>231</v>
      </c>
      <c r="AO56" s="327" t="s">
        <v>231</v>
      </c>
      <c r="AP56" s="327" t="s">
        <v>231</v>
      </c>
      <c r="AQ56" s="327" t="s">
        <v>231</v>
      </c>
      <c r="AR56" s="327" t="s">
        <v>231</v>
      </c>
      <c r="AS56" s="327" t="s">
        <v>231</v>
      </c>
      <c r="AT56" s="327" t="s">
        <v>231</v>
      </c>
      <c r="AU56" s="327" t="s">
        <v>231</v>
      </c>
      <c r="AV56" s="327" t="s">
        <v>231</v>
      </c>
      <c r="AW56" s="327" t="s">
        <v>231</v>
      </c>
      <c r="AX56" s="327" t="s">
        <v>231</v>
      </c>
      <c r="AY56" s="327" t="s">
        <v>231</v>
      </c>
      <c r="AZ56" s="327" t="s">
        <v>231</v>
      </c>
      <c r="BA56" s="327" t="s">
        <v>231</v>
      </c>
      <c r="BB56" s="327" t="s">
        <v>231</v>
      </c>
      <c r="BC56" s="327" t="s">
        <v>231</v>
      </c>
      <c r="BD56" s="328"/>
      <c r="BE56" s="328"/>
      <c r="BF56" s="328"/>
      <c r="BG56" s="328"/>
      <c r="BH56" s="327" t="s">
        <v>231</v>
      </c>
      <c r="BI56" s="327" t="s">
        <v>231</v>
      </c>
      <c r="BJ56" s="327" t="s">
        <v>231</v>
      </c>
      <c r="BK56" s="327" t="s">
        <v>231</v>
      </c>
      <c r="BL56" s="327" t="s">
        <v>231</v>
      </c>
      <c r="BM56" s="327" t="s">
        <v>231</v>
      </c>
      <c r="BN56" s="327" t="s">
        <v>231</v>
      </c>
      <c r="BO56" s="327" t="s">
        <v>231</v>
      </c>
      <c r="BP56" s="327" t="s">
        <v>231</v>
      </c>
      <c r="BQ56" s="327" t="s">
        <v>231</v>
      </c>
      <c r="BR56" s="327" t="s">
        <v>231</v>
      </c>
      <c r="BS56" s="327" t="s">
        <v>231</v>
      </c>
      <c r="BT56" s="327" t="s">
        <v>231</v>
      </c>
      <c r="BU56" s="327" t="s">
        <v>231</v>
      </c>
      <c r="BV56" s="327" t="s">
        <v>231</v>
      </c>
      <c r="BW56" s="327" t="s">
        <v>231</v>
      </c>
      <c r="BX56" s="328"/>
      <c r="BY56" s="328"/>
      <c r="BZ56" s="328"/>
      <c r="CA56" s="328"/>
      <c r="CB56" s="327" t="s">
        <v>231</v>
      </c>
      <c r="CC56" s="327" t="s">
        <v>231</v>
      </c>
      <c r="CD56" s="327" t="s">
        <v>231</v>
      </c>
      <c r="CE56" s="327" t="s">
        <v>231</v>
      </c>
      <c r="CF56" s="327" t="s">
        <v>231</v>
      </c>
      <c r="CG56" s="327" t="s">
        <v>231</v>
      </c>
      <c r="CH56" s="327" t="s">
        <v>231</v>
      </c>
      <c r="CI56" s="327" t="s">
        <v>231</v>
      </c>
      <c r="CJ56" s="327" t="s">
        <v>231</v>
      </c>
      <c r="CK56" s="327" t="s">
        <v>231</v>
      </c>
      <c r="CL56" s="327" t="s">
        <v>231</v>
      </c>
      <c r="CM56" s="327" t="s">
        <v>231</v>
      </c>
      <c r="CN56" s="327" t="s">
        <v>231</v>
      </c>
      <c r="CO56" s="327" t="s">
        <v>231</v>
      </c>
      <c r="CP56" s="327" t="s">
        <v>231</v>
      </c>
      <c r="CQ56" s="327" t="s">
        <v>231</v>
      </c>
      <c r="CR56" s="327" t="s">
        <v>231</v>
      </c>
      <c r="CS56" s="327" t="s">
        <v>231</v>
      </c>
      <c r="CT56" s="327" t="s">
        <v>231</v>
      </c>
      <c r="CU56" s="327" t="s">
        <v>231</v>
      </c>
      <c r="CV56" s="327" t="s">
        <v>231</v>
      </c>
      <c r="CW56" s="327" t="s">
        <v>231</v>
      </c>
      <c r="CX56" s="327" t="s">
        <v>231</v>
      </c>
      <c r="CY56" s="327" t="s">
        <v>231</v>
      </c>
      <c r="CZ56" s="327" t="s">
        <v>231</v>
      </c>
      <c r="DA56" s="327" t="s">
        <v>231</v>
      </c>
      <c r="DB56" s="327" t="s">
        <v>231</v>
      </c>
      <c r="DC56" s="327" t="s">
        <v>231</v>
      </c>
      <c r="DD56" s="328"/>
      <c r="DE56" s="328"/>
      <c r="DF56" s="328"/>
      <c r="DG56" s="328"/>
      <c r="DH56" s="327" t="s">
        <v>231</v>
      </c>
      <c r="DI56" s="327" t="s">
        <v>231</v>
      </c>
      <c r="DJ56" s="327" t="s">
        <v>231</v>
      </c>
      <c r="DK56" s="327" t="s">
        <v>231</v>
      </c>
      <c r="DL56" s="327" t="s">
        <v>231</v>
      </c>
      <c r="DM56" s="327" t="s">
        <v>231</v>
      </c>
      <c r="DN56" s="327" t="s">
        <v>231</v>
      </c>
      <c r="DO56" s="327" t="s">
        <v>231</v>
      </c>
      <c r="DP56" s="327" t="s">
        <v>231</v>
      </c>
      <c r="DQ56" s="327" t="s">
        <v>231</v>
      </c>
      <c r="DR56" s="327" t="s">
        <v>231</v>
      </c>
      <c r="DS56" s="327" t="s">
        <v>231</v>
      </c>
      <c r="DT56" s="327" t="s">
        <v>231</v>
      </c>
      <c r="DU56" s="327" t="s">
        <v>231</v>
      </c>
      <c r="DV56" s="327" t="s">
        <v>231</v>
      </c>
      <c r="DW56" s="327" t="s">
        <v>231</v>
      </c>
      <c r="DX56" s="327" t="s">
        <v>231</v>
      </c>
      <c r="DY56" s="327" t="s">
        <v>231</v>
      </c>
      <c r="DZ56" s="327" t="s">
        <v>231</v>
      </c>
      <c r="EA56" s="327" t="s">
        <v>231</v>
      </c>
      <c r="EB56" s="327" t="s">
        <v>231</v>
      </c>
      <c r="EC56" s="327" t="s">
        <v>231</v>
      </c>
      <c r="ED56" s="327" t="s">
        <v>231</v>
      </c>
      <c r="EE56" s="327" t="s">
        <v>231</v>
      </c>
      <c r="EF56" s="327" t="s">
        <v>231</v>
      </c>
      <c r="EG56" s="327" t="s">
        <v>231</v>
      </c>
      <c r="EH56" s="327" t="s">
        <v>231</v>
      </c>
      <c r="EI56" s="327" t="s">
        <v>231</v>
      </c>
      <c r="EJ56" s="327" t="s">
        <v>231</v>
      </c>
      <c r="EK56" s="327" t="s">
        <v>231</v>
      </c>
      <c r="EL56" s="327" t="s">
        <v>231</v>
      </c>
      <c r="EM56" s="327" t="s">
        <v>231</v>
      </c>
      <c r="EN56" s="327" t="s">
        <v>231</v>
      </c>
      <c r="EO56" s="327" t="s">
        <v>231</v>
      </c>
      <c r="EP56" s="327" t="s">
        <v>231</v>
      </c>
      <c r="EQ56" s="327" t="s">
        <v>231</v>
      </c>
      <c r="ER56" s="327" t="s">
        <v>231</v>
      </c>
      <c r="ES56" s="327" t="s">
        <v>231</v>
      </c>
      <c r="ET56" s="327" t="s">
        <v>231</v>
      </c>
      <c r="EU56" s="327" t="s">
        <v>231</v>
      </c>
      <c r="EV56" s="327" t="s">
        <v>231</v>
      </c>
      <c r="EW56" s="327" t="s">
        <v>231</v>
      </c>
      <c r="EX56" s="327" t="s">
        <v>231</v>
      </c>
      <c r="EY56" s="327" t="s">
        <v>231</v>
      </c>
      <c r="EZ56" s="327" t="s">
        <v>231</v>
      </c>
      <c r="FA56" s="327" t="s">
        <v>231</v>
      </c>
      <c r="FB56" s="327" t="s">
        <v>231</v>
      </c>
      <c r="FC56" s="327" t="s">
        <v>231</v>
      </c>
      <c r="FD56" s="327" t="s">
        <v>231</v>
      </c>
      <c r="FE56" s="327" t="s">
        <v>231</v>
      </c>
      <c r="FF56" s="327" t="s">
        <v>231</v>
      </c>
      <c r="FG56" s="327" t="s">
        <v>231</v>
      </c>
      <c r="FH56" s="327" t="s">
        <v>231</v>
      </c>
      <c r="FI56" s="327" t="s">
        <v>231</v>
      </c>
      <c r="FJ56" s="327" t="s">
        <v>231</v>
      </c>
      <c r="FK56" s="327" t="s">
        <v>231</v>
      </c>
      <c r="FL56" s="327" t="s">
        <v>231</v>
      </c>
      <c r="FM56" s="327" t="s">
        <v>231</v>
      </c>
      <c r="FN56" s="327" t="s">
        <v>231</v>
      </c>
      <c r="FO56" s="327" t="s">
        <v>231</v>
      </c>
      <c r="FP56" s="327" t="s">
        <v>231</v>
      </c>
      <c r="FQ56" s="327" t="s">
        <v>231</v>
      </c>
      <c r="FR56" s="327" t="s">
        <v>231</v>
      </c>
      <c r="FS56" s="327" t="s">
        <v>231</v>
      </c>
      <c r="FT56" s="327" t="s">
        <v>231</v>
      </c>
      <c r="FU56" s="327" t="s">
        <v>231</v>
      </c>
      <c r="FV56" s="327" t="s">
        <v>231</v>
      </c>
      <c r="FW56" s="327" t="s">
        <v>231</v>
      </c>
      <c r="FX56" s="327" t="s">
        <v>231</v>
      </c>
      <c r="FY56" s="327" t="s">
        <v>231</v>
      </c>
      <c r="FZ56" s="327" t="s">
        <v>231</v>
      </c>
      <c r="GA56" s="327" t="s">
        <v>231</v>
      </c>
      <c r="GB56" s="327" t="s">
        <v>231</v>
      </c>
      <c r="GC56" s="327" t="s">
        <v>231</v>
      </c>
      <c r="GD56" s="327" t="s">
        <v>231</v>
      </c>
      <c r="GE56" s="327" t="s">
        <v>231</v>
      </c>
      <c r="GF56" s="327" t="s">
        <v>231</v>
      </c>
      <c r="GG56" s="327" t="s">
        <v>231</v>
      </c>
      <c r="GH56" s="327" t="s">
        <v>231</v>
      </c>
      <c r="GI56" s="327" t="s">
        <v>231</v>
      </c>
      <c r="GJ56" s="327" t="s">
        <v>231</v>
      </c>
      <c r="GK56" s="327" t="s">
        <v>231</v>
      </c>
      <c r="GL56" s="327" t="s">
        <v>231</v>
      </c>
      <c r="GM56" s="327" t="s">
        <v>231</v>
      </c>
      <c r="GN56" s="327" t="s">
        <v>231</v>
      </c>
      <c r="GO56" s="327" t="s">
        <v>231</v>
      </c>
      <c r="GP56" s="327" t="s">
        <v>231</v>
      </c>
      <c r="GQ56" s="327" t="s">
        <v>231</v>
      </c>
      <c r="GR56" s="327" t="s">
        <v>231</v>
      </c>
      <c r="GS56" s="327" t="s">
        <v>231</v>
      </c>
      <c r="GT56" s="327" t="s">
        <v>231</v>
      </c>
      <c r="GU56" s="327" t="s">
        <v>231</v>
      </c>
      <c r="GV56" s="327" t="s">
        <v>231</v>
      </c>
      <c r="GW56" s="327" t="s">
        <v>231</v>
      </c>
      <c r="GX56" s="327" t="s">
        <v>231</v>
      </c>
      <c r="GY56" s="327" t="s">
        <v>231</v>
      </c>
      <c r="GZ56" s="327" t="s">
        <v>231</v>
      </c>
      <c r="HA56" s="327" t="s">
        <v>231</v>
      </c>
      <c r="HB56" s="327" t="s">
        <v>231</v>
      </c>
      <c r="HC56" s="327" t="s">
        <v>231</v>
      </c>
      <c r="HD56" s="327" t="s">
        <v>231</v>
      </c>
      <c r="HE56" s="327" t="s">
        <v>231</v>
      </c>
      <c r="HF56" s="327" t="s">
        <v>231</v>
      </c>
      <c r="HG56" s="327" t="s">
        <v>231</v>
      </c>
      <c r="HH56" s="327" t="s">
        <v>231</v>
      </c>
      <c r="HI56" s="327" t="s">
        <v>231</v>
      </c>
      <c r="HJ56" s="327" t="s">
        <v>231</v>
      </c>
      <c r="HK56" s="329" t="s">
        <v>231</v>
      </c>
      <c r="HL56" s="324"/>
      <c r="HM56" s="324"/>
      <c r="HN56" s="326">
        <f>SUMIF($P$53:$HK$53,"12 месяцев",$P67:$HK67)+SUMIF($P$53:$HK$53,"12 месяцев",$P87:$HK87)</f>
        <v>0</v>
      </c>
      <c r="HO56" s="326">
        <f>SUMIF($P$53:$HK$53,"9 месяцев",$P67:$HK67)+SUMIF($P$53:$HK$53,"9 месяцев",$P87:$HK87)</f>
        <v>0</v>
      </c>
      <c r="HP56" s="326">
        <f>SUMIF($P$53:$HK$53,"I полугодие",$P67:$HK67)+SUMIF($P$53:$HK$53,"I полугодие",$P87:$HK87)</f>
        <v>8470.036189313998</v>
      </c>
      <c r="HQ56" s="326">
        <f>SUMIF($P$53:$HK$53,"I квартал",$P67:$HK67)+SUMIF($P$53:$HK$53,"I квартал",$P87:$HK87)</f>
        <v>8470.036189313998</v>
      </c>
      <c r="HR56" s="324"/>
      <c r="HS56" s="330"/>
    </row>
    <row r="57" spans="1:228" s="352" customFormat="1" ht="0.75" customHeight="1" x14ac:dyDescent="0.25">
      <c r="A57" s="331"/>
      <c r="B57" s="448"/>
      <c r="C57" s="293"/>
      <c r="D57" s="351"/>
      <c r="E57" s="292"/>
      <c r="F57" s="332"/>
      <c r="G57" s="333"/>
      <c r="H57" s="333"/>
      <c r="I57" s="333"/>
      <c r="J57" s="333"/>
      <c r="K57" s="334"/>
      <c r="L57" s="334"/>
      <c r="M57" s="334"/>
      <c r="N57" s="334"/>
      <c r="O57" s="334"/>
      <c r="P57" s="334"/>
      <c r="Q57" s="333">
        <f>$D56</f>
        <v>1.2</v>
      </c>
      <c r="R57" s="333">
        <f>$D56</f>
        <v>1.2</v>
      </c>
      <c r="S57" s="333">
        <f>$D56</f>
        <v>1.2</v>
      </c>
      <c r="T57" s="334"/>
      <c r="U57" s="334"/>
      <c r="V57" s="336">
        <f>$D56</f>
        <v>1.2</v>
      </c>
      <c r="W57" s="336">
        <f>$D56</f>
        <v>1.2</v>
      </c>
      <c r="X57" s="335"/>
      <c r="Y57" s="335"/>
      <c r="Z57" s="335"/>
      <c r="AA57" s="334"/>
      <c r="AB57" s="335"/>
      <c r="AC57" s="335"/>
      <c r="AD57" s="335"/>
      <c r="AE57" s="334"/>
      <c r="AF57" s="335"/>
      <c r="AG57" s="335"/>
      <c r="AH57" s="335"/>
      <c r="AI57" s="334"/>
      <c r="AJ57" s="335"/>
      <c r="AK57" s="335"/>
      <c r="AL57" s="335"/>
      <c r="AM57" s="334"/>
      <c r="AN57" s="335"/>
      <c r="AO57" s="335"/>
      <c r="AP57" s="335"/>
      <c r="AQ57" s="334"/>
      <c r="AR57" s="335"/>
      <c r="AS57" s="335"/>
      <c r="AT57" s="335"/>
      <c r="AU57" s="334"/>
      <c r="AV57" s="335"/>
      <c r="AW57" s="335"/>
      <c r="AX57" s="335"/>
      <c r="AY57" s="334"/>
      <c r="AZ57" s="335"/>
      <c r="BA57" s="335"/>
      <c r="BB57" s="335"/>
      <c r="BC57" s="334"/>
      <c r="BD57" s="335"/>
      <c r="BE57" s="336">
        <f>$D56</f>
        <v>1.2</v>
      </c>
      <c r="BF57" s="336">
        <f>$D56</f>
        <v>1.2</v>
      </c>
      <c r="BG57" s="336">
        <f>$D56</f>
        <v>1.2</v>
      </c>
      <c r="BH57" s="334"/>
      <c r="BI57" s="334"/>
      <c r="BJ57" s="334"/>
      <c r="BK57" s="334"/>
      <c r="BL57" s="334"/>
      <c r="BM57" s="334"/>
      <c r="BN57" s="334"/>
      <c r="BO57" s="334"/>
      <c r="BP57" s="334"/>
      <c r="BQ57" s="334"/>
      <c r="BR57" s="334"/>
      <c r="BS57" s="334"/>
      <c r="BT57" s="334"/>
      <c r="BU57" s="334"/>
      <c r="BV57" s="334"/>
      <c r="BW57" s="334"/>
      <c r="BX57" s="335"/>
      <c r="BY57" s="336">
        <f>$D56</f>
        <v>1.2</v>
      </c>
      <c r="BZ57" s="336">
        <f>$D56</f>
        <v>1.2</v>
      </c>
      <c r="CA57" s="336">
        <f>$D56</f>
        <v>1.2</v>
      </c>
      <c r="CB57" s="335"/>
      <c r="CC57" s="335"/>
      <c r="CD57" s="335"/>
      <c r="CE57" s="334"/>
      <c r="CF57" s="335"/>
      <c r="CG57" s="335"/>
      <c r="CH57" s="335"/>
      <c r="CI57" s="334"/>
      <c r="CJ57" s="335"/>
      <c r="CK57" s="335"/>
      <c r="CL57" s="335"/>
      <c r="CM57" s="334"/>
      <c r="CN57" s="335"/>
      <c r="CO57" s="335"/>
      <c r="CP57" s="335"/>
      <c r="CQ57" s="334"/>
      <c r="CR57" s="334"/>
      <c r="CS57" s="334"/>
      <c r="CT57" s="334"/>
      <c r="CU57" s="334"/>
      <c r="CV57" s="334"/>
      <c r="CW57" s="334"/>
      <c r="CX57" s="334"/>
      <c r="CY57" s="334"/>
      <c r="CZ57" s="335"/>
      <c r="DA57" s="335"/>
      <c r="DB57" s="335"/>
      <c r="DC57" s="334"/>
      <c r="DD57" s="335"/>
      <c r="DE57" s="336">
        <f>$D56</f>
        <v>1.2</v>
      </c>
      <c r="DF57" s="336">
        <f>$D56</f>
        <v>1.2</v>
      </c>
      <c r="DG57" s="336">
        <f>$D56</f>
        <v>1.2</v>
      </c>
      <c r="DH57" s="335"/>
      <c r="DI57" s="335"/>
      <c r="DJ57" s="335"/>
      <c r="DK57" s="334"/>
      <c r="DL57" s="334"/>
      <c r="DM57" s="334"/>
      <c r="DN57" s="334"/>
      <c r="DO57" s="334"/>
      <c r="DP57" s="334"/>
      <c r="DQ57" s="334"/>
      <c r="DR57" s="334"/>
      <c r="DS57" s="334"/>
      <c r="DT57" s="334"/>
      <c r="DU57" s="334"/>
      <c r="DV57" s="334"/>
      <c r="DW57" s="334"/>
      <c r="DX57" s="334"/>
      <c r="DY57" s="334"/>
      <c r="DZ57" s="334"/>
      <c r="EA57" s="334"/>
      <c r="EB57" s="334"/>
      <c r="EC57" s="334"/>
      <c r="ED57" s="334"/>
      <c r="EE57" s="334"/>
      <c r="EF57" s="334"/>
      <c r="EG57" s="334"/>
      <c r="EH57" s="334"/>
      <c r="EI57" s="334"/>
      <c r="EJ57" s="334"/>
      <c r="EK57" s="334"/>
      <c r="EL57" s="334"/>
      <c r="EM57" s="334"/>
      <c r="EN57" s="334"/>
      <c r="EO57" s="334"/>
      <c r="EP57" s="334"/>
      <c r="EQ57" s="334"/>
      <c r="ER57" s="334"/>
      <c r="ES57" s="334"/>
      <c r="ET57" s="334"/>
      <c r="EU57" s="334"/>
      <c r="EV57" s="334"/>
      <c r="EW57" s="334"/>
      <c r="EX57" s="334"/>
      <c r="EY57" s="334"/>
      <c r="EZ57" s="334"/>
      <c r="FA57" s="334"/>
      <c r="FB57" s="334"/>
      <c r="FC57" s="334"/>
      <c r="FD57" s="334"/>
      <c r="FE57" s="334"/>
      <c r="FF57" s="334"/>
      <c r="FG57" s="334"/>
      <c r="FH57" s="334"/>
      <c r="FI57" s="334"/>
      <c r="FJ57" s="334"/>
      <c r="FK57" s="334"/>
      <c r="FL57" s="334"/>
      <c r="FM57" s="334"/>
      <c r="FN57" s="334"/>
      <c r="FO57" s="334"/>
      <c r="FP57" s="334"/>
      <c r="FQ57" s="334"/>
      <c r="FR57" s="334"/>
      <c r="FS57" s="334"/>
      <c r="FT57" s="334"/>
      <c r="FU57" s="334"/>
      <c r="FV57" s="334"/>
      <c r="FW57" s="334"/>
      <c r="FX57" s="334"/>
      <c r="FY57" s="334"/>
      <c r="FZ57" s="334"/>
      <c r="GA57" s="334"/>
      <c r="GB57" s="334"/>
      <c r="GC57" s="334"/>
      <c r="GD57" s="334"/>
      <c r="GE57" s="334"/>
      <c r="GF57" s="334"/>
      <c r="GG57" s="334"/>
      <c r="GH57" s="334"/>
      <c r="GI57" s="334"/>
      <c r="GJ57" s="334"/>
      <c r="GK57" s="334"/>
      <c r="GL57" s="334"/>
      <c r="GM57" s="334"/>
      <c r="GN57" s="334"/>
      <c r="GO57" s="334"/>
      <c r="GP57" s="334"/>
      <c r="GQ57" s="334"/>
      <c r="GR57" s="334"/>
      <c r="GS57" s="334"/>
      <c r="GT57" s="334"/>
      <c r="GU57" s="334"/>
      <c r="GV57" s="334"/>
      <c r="GW57" s="334"/>
      <c r="GX57" s="334"/>
      <c r="GY57" s="334"/>
      <c r="GZ57" s="334"/>
      <c r="HA57" s="334"/>
      <c r="HB57" s="334"/>
      <c r="HC57" s="334"/>
      <c r="HD57" s="334"/>
      <c r="HE57" s="334"/>
      <c r="HF57" s="334"/>
      <c r="HG57" s="334"/>
      <c r="HH57" s="334"/>
      <c r="HI57" s="334"/>
      <c r="HJ57" s="334"/>
      <c r="HK57" s="334"/>
      <c r="HL57" s="334"/>
      <c r="HM57" s="334"/>
      <c r="HN57" s="334"/>
      <c r="HO57" s="334"/>
      <c r="HP57" s="334"/>
      <c r="HQ57" s="334"/>
      <c r="HR57" s="334"/>
      <c r="HS57" s="337"/>
    </row>
    <row r="58" spans="1:228" s="352" customFormat="1" ht="12" customHeight="1" x14ac:dyDescent="0.25">
      <c r="A58" s="331"/>
      <c r="B58" s="448"/>
      <c r="C58" s="293"/>
      <c r="D58" s="292"/>
      <c r="E58" s="293"/>
      <c r="F58" s="338" t="s">
        <v>233</v>
      </c>
      <c r="G58" s="452" t="s">
        <v>234</v>
      </c>
      <c r="H58" s="453"/>
      <c r="I58" s="454"/>
      <c r="J58" s="339" t="s">
        <v>235</v>
      </c>
      <c r="K58" s="340"/>
      <c r="L58" s="340"/>
      <c r="M58" s="340"/>
      <c r="N58" s="340"/>
      <c r="O58" s="340"/>
      <c r="P58" s="341"/>
      <c r="Q58" s="341"/>
      <c r="R58" s="341"/>
      <c r="S58" s="341"/>
      <c r="T58" s="341"/>
      <c r="U58" s="341"/>
      <c r="V58" s="346">
        <v>6114.8</v>
      </c>
      <c r="W58" s="347">
        <v>6114.8</v>
      </c>
      <c r="X58" s="341"/>
      <c r="Y58" s="341"/>
      <c r="Z58" s="341"/>
      <c r="AA58" s="341"/>
      <c r="AB58" s="341"/>
      <c r="AC58" s="341"/>
      <c r="AD58" s="341"/>
      <c r="AE58" s="341"/>
      <c r="AF58" s="341"/>
      <c r="AG58" s="341"/>
      <c r="AH58" s="341"/>
      <c r="AI58" s="341"/>
      <c r="AJ58" s="341"/>
      <c r="AK58" s="341"/>
      <c r="AL58" s="341"/>
      <c r="AM58" s="341"/>
      <c r="AN58" s="341"/>
      <c r="AO58" s="341"/>
      <c r="AP58" s="341"/>
      <c r="AQ58" s="341"/>
      <c r="AR58" s="341"/>
      <c r="AS58" s="341"/>
      <c r="AT58" s="341"/>
      <c r="AU58" s="341"/>
      <c r="AV58" s="341"/>
      <c r="AW58" s="341"/>
      <c r="AX58" s="341"/>
      <c r="AY58" s="341"/>
      <c r="AZ58" s="341"/>
      <c r="BA58" s="341"/>
      <c r="BB58" s="341"/>
      <c r="BC58" s="341"/>
      <c r="BD58" s="342">
        <f>IF(BD64=0,0,(BD67-BD75-BD80-BD85)*1000/BD64)</f>
        <v>0</v>
      </c>
      <c r="BE58" s="342">
        <f>IF(BE64=0,0,(BE67-BE75-BE80-BE85)*1000/BE64)</f>
        <v>0</v>
      </c>
      <c r="BF58" s="342">
        <f>IF(BF64=0,0,(BF67-BF75-BF80-BF85)*1000/BF64)</f>
        <v>0</v>
      </c>
      <c r="BG58" s="342">
        <f>IF(BG64=0,0,(BG67-BG75-BG80-BG85)*1000/BG64)</f>
        <v>0</v>
      </c>
      <c r="BH58" s="341"/>
      <c r="BI58" s="341"/>
      <c r="BJ58" s="341"/>
      <c r="BK58" s="341"/>
      <c r="BL58" s="341"/>
      <c r="BM58" s="341"/>
      <c r="BN58" s="341"/>
      <c r="BO58" s="341"/>
      <c r="BP58" s="341"/>
      <c r="BQ58" s="341"/>
      <c r="BR58" s="341"/>
      <c r="BS58" s="341"/>
      <c r="BT58" s="341"/>
      <c r="BU58" s="341"/>
      <c r="BV58" s="341"/>
      <c r="BW58" s="341"/>
      <c r="BX58" s="342">
        <f>IF(BX64=0,0,(BX67-BX75-BX80-BX85)*1000/BX64)</f>
        <v>0</v>
      </c>
      <c r="BY58" s="342">
        <f>IF(BY64=0,0,(BY67-BY75-BY80-BY85)*1000/BY64)</f>
        <v>0</v>
      </c>
      <c r="BZ58" s="342">
        <f>IF(BZ64=0,0,(BZ67-BZ75-BZ80-BZ85)*1000/BZ64)</f>
        <v>0</v>
      </c>
      <c r="CA58" s="342">
        <f>IF(CA64=0,0,(CA67-CA75-CA80-CA85)*1000/CA64)</f>
        <v>0</v>
      </c>
      <c r="CB58" s="341"/>
      <c r="CC58" s="341"/>
      <c r="CD58" s="341"/>
      <c r="CE58" s="341"/>
      <c r="CF58" s="341"/>
      <c r="CG58" s="341"/>
      <c r="CH58" s="341"/>
      <c r="CI58" s="341"/>
      <c r="CJ58" s="341"/>
      <c r="CK58" s="341"/>
      <c r="CL58" s="341"/>
      <c r="CM58" s="341"/>
      <c r="CN58" s="341"/>
      <c r="CO58" s="341"/>
      <c r="CP58" s="341"/>
      <c r="CQ58" s="341"/>
      <c r="CR58" s="341"/>
      <c r="CS58" s="341"/>
      <c r="CT58" s="341"/>
      <c r="CU58" s="341"/>
      <c r="CV58" s="341"/>
      <c r="CW58" s="341"/>
      <c r="CX58" s="341"/>
      <c r="CY58" s="341"/>
      <c r="CZ58" s="341"/>
      <c r="DA58" s="341"/>
      <c r="DB58" s="341"/>
      <c r="DC58" s="341"/>
      <c r="DD58" s="342">
        <f>IF(DD64=0,0,(DD67-DD75-DD80-DD85)*1000/DD64)</f>
        <v>0</v>
      </c>
      <c r="DE58" s="342">
        <f>IF(DE64=0,0,(DE67-DE75-DE80-DE85)*1000/DE64)</f>
        <v>0</v>
      </c>
      <c r="DF58" s="342">
        <f>IF(DF64=0,0,(DF67-DF75-DF80-DF85)*1000/DF64)</f>
        <v>0</v>
      </c>
      <c r="DG58" s="342">
        <f>IF(DG64=0,0,(DG67-DG75-DG80-DG85)*1000/DG64)</f>
        <v>0</v>
      </c>
      <c r="DH58" s="341"/>
      <c r="DI58" s="341"/>
      <c r="DJ58" s="341"/>
      <c r="DK58" s="341"/>
      <c r="DL58" s="341"/>
      <c r="DM58" s="341"/>
      <c r="DN58" s="341"/>
      <c r="DO58" s="341"/>
      <c r="DP58" s="341"/>
      <c r="DQ58" s="341"/>
      <c r="DR58" s="341"/>
      <c r="DS58" s="341"/>
      <c r="DT58" s="341"/>
      <c r="DU58" s="341"/>
      <c r="DV58" s="341"/>
      <c r="DW58" s="341"/>
      <c r="DX58" s="341"/>
      <c r="DY58" s="341"/>
      <c r="DZ58" s="341"/>
      <c r="EA58" s="341"/>
      <c r="EB58" s="341"/>
      <c r="EC58" s="341"/>
      <c r="ED58" s="341"/>
      <c r="EE58" s="341"/>
      <c r="EF58" s="341"/>
      <c r="EG58" s="341"/>
      <c r="EH58" s="341"/>
      <c r="EI58" s="341"/>
      <c r="EJ58" s="341"/>
      <c r="EK58" s="341"/>
      <c r="EL58" s="341"/>
      <c r="EM58" s="341"/>
      <c r="EN58" s="341"/>
      <c r="EO58" s="341"/>
      <c r="EP58" s="341"/>
      <c r="EQ58" s="341"/>
      <c r="ER58" s="341"/>
      <c r="ES58" s="341"/>
      <c r="ET58" s="341"/>
      <c r="EU58" s="341"/>
      <c r="EV58" s="341"/>
      <c r="EW58" s="341"/>
      <c r="EX58" s="341"/>
      <c r="EY58" s="341"/>
      <c r="EZ58" s="341"/>
      <c r="FA58" s="341"/>
      <c r="FB58" s="341"/>
      <c r="FC58" s="341"/>
      <c r="FD58" s="341"/>
      <c r="FE58" s="341"/>
      <c r="FF58" s="341"/>
      <c r="FG58" s="341"/>
      <c r="FH58" s="341"/>
      <c r="FI58" s="341"/>
      <c r="FJ58" s="341"/>
      <c r="FK58" s="341"/>
      <c r="FL58" s="341"/>
      <c r="FM58" s="341"/>
      <c r="FN58" s="341"/>
      <c r="FO58" s="341"/>
      <c r="FP58" s="341"/>
      <c r="FQ58" s="341"/>
      <c r="FR58" s="341"/>
      <c r="FS58" s="341"/>
      <c r="FT58" s="341"/>
      <c r="FU58" s="341"/>
      <c r="FV58" s="341"/>
      <c r="FW58" s="341"/>
      <c r="FX58" s="341"/>
      <c r="FY58" s="341"/>
      <c r="FZ58" s="341"/>
      <c r="GA58" s="341"/>
      <c r="GB58" s="341"/>
      <c r="GC58" s="341"/>
      <c r="GD58" s="341"/>
      <c r="GE58" s="341"/>
      <c r="GF58" s="341"/>
      <c r="GG58" s="341"/>
      <c r="GH58" s="341"/>
      <c r="GI58" s="341"/>
      <c r="GJ58" s="341"/>
      <c r="GK58" s="341"/>
      <c r="GL58" s="341"/>
      <c r="GM58" s="341"/>
      <c r="GN58" s="341"/>
      <c r="GO58" s="341"/>
      <c r="GP58" s="341"/>
      <c r="GQ58" s="341"/>
      <c r="GR58" s="341"/>
      <c r="GS58" s="341"/>
      <c r="GT58" s="341"/>
      <c r="GU58" s="341"/>
      <c r="GV58" s="341"/>
      <c r="GW58" s="341"/>
      <c r="GX58" s="341"/>
      <c r="GY58" s="341"/>
      <c r="GZ58" s="341"/>
      <c r="HA58" s="341"/>
      <c r="HB58" s="341"/>
      <c r="HC58" s="341"/>
      <c r="HD58" s="341"/>
      <c r="HE58" s="341"/>
      <c r="HF58" s="341"/>
      <c r="HG58" s="341"/>
      <c r="HH58" s="341"/>
      <c r="HI58" s="341"/>
      <c r="HJ58" s="341"/>
      <c r="HK58" s="341"/>
      <c r="HL58" s="341"/>
      <c r="HM58" s="341"/>
      <c r="HN58" s="341"/>
      <c r="HO58" s="341"/>
      <c r="HP58" s="341"/>
      <c r="HQ58" s="341"/>
      <c r="HR58" s="341"/>
      <c r="HS58" s="343"/>
    </row>
    <row r="59" spans="1:228" s="352" customFormat="1" ht="12" customHeight="1" x14ac:dyDescent="0.25">
      <c r="A59" s="331"/>
      <c r="B59" s="448"/>
      <c r="C59" s="293"/>
      <c r="D59" s="292"/>
      <c r="E59" s="293"/>
      <c r="F59" s="338" t="s">
        <v>236</v>
      </c>
      <c r="G59" s="455"/>
      <c r="H59" s="456"/>
      <c r="I59" s="456"/>
      <c r="J59" s="344" t="s">
        <v>237</v>
      </c>
      <c r="K59" s="340"/>
      <c r="L59" s="340"/>
      <c r="M59" s="340"/>
      <c r="N59" s="340"/>
      <c r="O59" s="340"/>
      <c r="P59" s="341"/>
      <c r="Q59" s="341"/>
      <c r="R59" s="341"/>
      <c r="S59" s="341"/>
      <c r="T59" s="341"/>
      <c r="U59" s="341"/>
      <c r="V59" s="342">
        <f>V58*V57</f>
        <v>7337.76</v>
      </c>
      <c r="W59" s="342">
        <f>W58*W57</f>
        <v>7337.76</v>
      </c>
      <c r="X59" s="341"/>
      <c r="Y59" s="341"/>
      <c r="Z59" s="341"/>
      <c r="AA59" s="341"/>
      <c r="AB59" s="341"/>
      <c r="AC59" s="341"/>
      <c r="AD59" s="341"/>
      <c r="AE59" s="341"/>
      <c r="AF59" s="341"/>
      <c r="AG59" s="341"/>
      <c r="AH59" s="341"/>
      <c r="AI59" s="341"/>
      <c r="AJ59" s="341"/>
      <c r="AK59" s="341"/>
      <c r="AL59" s="341"/>
      <c r="AM59" s="341"/>
      <c r="AN59" s="341"/>
      <c r="AO59" s="341"/>
      <c r="AP59" s="341"/>
      <c r="AQ59" s="341"/>
      <c r="AR59" s="341"/>
      <c r="AS59" s="341"/>
      <c r="AT59" s="341"/>
      <c r="AU59" s="341"/>
      <c r="AV59" s="341"/>
      <c r="AW59" s="341"/>
      <c r="AX59" s="341"/>
      <c r="AY59" s="341"/>
      <c r="AZ59" s="341"/>
      <c r="BA59" s="341"/>
      <c r="BB59" s="341"/>
      <c r="BC59" s="341"/>
      <c r="BD59" s="342">
        <f>IF(BD64=0,0,(BD68-BD76-BD81-BD86)*1000/BD64)</f>
        <v>0</v>
      </c>
      <c r="BE59" s="342">
        <f>IF(BE64=0,0,(BE68-BE76-BE81-BE86)*1000/BE64)</f>
        <v>0</v>
      </c>
      <c r="BF59" s="342">
        <f>IF(BF64=0,0,(BF68-BF76-BF81-BF86)*1000/BF64)</f>
        <v>0</v>
      </c>
      <c r="BG59" s="342">
        <f>IF(BG64=0,0,(BG68-BG76-BG81-BG86)*1000/BG64)</f>
        <v>0</v>
      </c>
      <c r="BH59" s="341"/>
      <c r="BI59" s="341"/>
      <c r="BJ59" s="341"/>
      <c r="BK59" s="341"/>
      <c r="BL59" s="341"/>
      <c r="BM59" s="341"/>
      <c r="BN59" s="341"/>
      <c r="BO59" s="341"/>
      <c r="BP59" s="341"/>
      <c r="BQ59" s="341"/>
      <c r="BR59" s="341"/>
      <c r="BS59" s="341"/>
      <c r="BT59" s="341"/>
      <c r="BU59" s="341"/>
      <c r="BV59" s="341"/>
      <c r="BW59" s="341"/>
      <c r="BX59" s="342">
        <f>IF(BX64=0,0,(BX68-BX76-BX81-BX86)*1000/BX64)</f>
        <v>0</v>
      </c>
      <c r="BY59" s="342">
        <f>IF(BY64=0,0,(BY68-BY76-BY81-BY86)*1000/BY64)</f>
        <v>0</v>
      </c>
      <c r="BZ59" s="342">
        <f>IF(BZ64=0,0,(BZ68-BZ76-BZ81-BZ86)*1000/BZ64)</f>
        <v>0</v>
      </c>
      <c r="CA59" s="342">
        <f>IF(CA64=0,0,(CA68-CA76-CA81-CA86)*1000/CA64)</f>
        <v>0</v>
      </c>
      <c r="CB59" s="341"/>
      <c r="CC59" s="341"/>
      <c r="CD59" s="341"/>
      <c r="CE59" s="341"/>
      <c r="CF59" s="341"/>
      <c r="CG59" s="341"/>
      <c r="CH59" s="341"/>
      <c r="CI59" s="341"/>
      <c r="CJ59" s="341"/>
      <c r="CK59" s="341"/>
      <c r="CL59" s="341"/>
      <c r="CM59" s="341"/>
      <c r="CN59" s="341"/>
      <c r="CO59" s="341"/>
      <c r="CP59" s="341"/>
      <c r="CQ59" s="341"/>
      <c r="CR59" s="341"/>
      <c r="CS59" s="341"/>
      <c r="CT59" s="341"/>
      <c r="CU59" s="341"/>
      <c r="CV59" s="341"/>
      <c r="CW59" s="341"/>
      <c r="CX59" s="341"/>
      <c r="CY59" s="341"/>
      <c r="CZ59" s="341"/>
      <c r="DA59" s="341"/>
      <c r="DB59" s="341"/>
      <c r="DC59" s="341"/>
      <c r="DD59" s="342">
        <f>IF(DD64=0,0,(DD68-DD76-DD81-DD86)*1000/DD64)</f>
        <v>0</v>
      </c>
      <c r="DE59" s="342">
        <f>IF(DE64=0,0,(DE68-DE76-DE81-DE86)*1000/DE64)</f>
        <v>0</v>
      </c>
      <c r="DF59" s="342">
        <f>IF(DF64=0,0,(DF68-DF76-DF81-DF86)*1000/DF64)</f>
        <v>0</v>
      </c>
      <c r="DG59" s="342">
        <f>IF(DG64=0,0,(DG68-DG76-DG81-DG86)*1000/DG64)</f>
        <v>0</v>
      </c>
      <c r="DH59" s="341"/>
      <c r="DI59" s="341"/>
      <c r="DJ59" s="341"/>
      <c r="DK59" s="341"/>
      <c r="DL59" s="341"/>
      <c r="DM59" s="341"/>
      <c r="DN59" s="341"/>
      <c r="DO59" s="341"/>
      <c r="DP59" s="341"/>
      <c r="DQ59" s="341"/>
      <c r="DR59" s="341"/>
      <c r="DS59" s="341"/>
      <c r="DT59" s="341"/>
      <c r="DU59" s="341"/>
      <c r="DV59" s="341"/>
      <c r="DW59" s="341"/>
      <c r="DX59" s="341"/>
      <c r="DY59" s="341"/>
      <c r="DZ59" s="341"/>
      <c r="EA59" s="341"/>
      <c r="EB59" s="341"/>
      <c r="EC59" s="341"/>
      <c r="ED59" s="341"/>
      <c r="EE59" s="341"/>
      <c r="EF59" s="341"/>
      <c r="EG59" s="341"/>
      <c r="EH59" s="341"/>
      <c r="EI59" s="341"/>
      <c r="EJ59" s="341"/>
      <c r="EK59" s="341"/>
      <c r="EL59" s="341"/>
      <c r="EM59" s="341"/>
      <c r="EN59" s="341"/>
      <c r="EO59" s="341"/>
      <c r="EP59" s="341"/>
      <c r="EQ59" s="341"/>
      <c r="ER59" s="341"/>
      <c r="ES59" s="341"/>
      <c r="ET59" s="341"/>
      <c r="EU59" s="341"/>
      <c r="EV59" s="341"/>
      <c r="EW59" s="341"/>
      <c r="EX59" s="341"/>
      <c r="EY59" s="341"/>
      <c r="EZ59" s="341"/>
      <c r="FA59" s="341"/>
      <c r="FB59" s="341"/>
      <c r="FC59" s="341"/>
      <c r="FD59" s="341"/>
      <c r="FE59" s="341"/>
      <c r="FF59" s="341"/>
      <c r="FG59" s="341"/>
      <c r="FH59" s="341"/>
      <c r="FI59" s="341"/>
      <c r="FJ59" s="341"/>
      <c r="FK59" s="341"/>
      <c r="FL59" s="341"/>
      <c r="FM59" s="341"/>
      <c r="FN59" s="341"/>
      <c r="FO59" s="341"/>
      <c r="FP59" s="341"/>
      <c r="FQ59" s="341"/>
      <c r="FR59" s="341"/>
      <c r="FS59" s="341"/>
      <c r="FT59" s="341"/>
      <c r="FU59" s="341"/>
      <c r="FV59" s="341"/>
      <c r="FW59" s="341"/>
      <c r="FX59" s="341"/>
      <c r="FY59" s="341"/>
      <c r="FZ59" s="341"/>
      <c r="GA59" s="341"/>
      <c r="GB59" s="341"/>
      <c r="GC59" s="341"/>
      <c r="GD59" s="341"/>
      <c r="GE59" s="341"/>
      <c r="GF59" s="341"/>
      <c r="GG59" s="341"/>
      <c r="GH59" s="341"/>
      <c r="GI59" s="341"/>
      <c r="GJ59" s="341"/>
      <c r="GK59" s="341"/>
      <c r="GL59" s="341"/>
      <c r="GM59" s="341"/>
      <c r="GN59" s="341"/>
      <c r="GO59" s="341"/>
      <c r="GP59" s="341"/>
      <c r="GQ59" s="341"/>
      <c r="GR59" s="341"/>
      <c r="GS59" s="341"/>
      <c r="GT59" s="341"/>
      <c r="GU59" s="341"/>
      <c r="GV59" s="341"/>
      <c r="GW59" s="341"/>
      <c r="GX59" s="341"/>
      <c r="GY59" s="341"/>
      <c r="GZ59" s="341"/>
      <c r="HA59" s="341"/>
      <c r="HB59" s="341"/>
      <c r="HC59" s="341"/>
      <c r="HD59" s="341"/>
      <c r="HE59" s="341"/>
      <c r="HF59" s="341"/>
      <c r="HG59" s="341"/>
      <c r="HH59" s="341"/>
      <c r="HI59" s="341"/>
      <c r="HJ59" s="341"/>
      <c r="HK59" s="341"/>
      <c r="HL59" s="341"/>
      <c r="HM59" s="341"/>
      <c r="HN59" s="341"/>
      <c r="HO59" s="341"/>
      <c r="HP59" s="341"/>
      <c r="HQ59" s="341"/>
      <c r="HR59" s="341"/>
      <c r="HS59" s="343"/>
    </row>
    <row r="60" spans="1:228" s="352" customFormat="1" ht="12" customHeight="1" x14ac:dyDescent="0.25">
      <c r="A60" s="331"/>
      <c r="B60" s="448"/>
      <c r="C60" s="293"/>
      <c r="D60" s="292"/>
      <c r="E60" s="293"/>
      <c r="F60" s="338" t="s">
        <v>238</v>
      </c>
      <c r="G60" s="452" t="s">
        <v>239</v>
      </c>
      <c r="H60" s="453"/>
      <c r="I60" s="454"/>
      <c r="J60" s="339" t="s">
        <v>235</v>
      </c>
      <c r="K60" s="340"/>
      <c r="L60" s="340"/>
      <c r="M60" s="340"/>
      <c r="N60" s="340"/>
      <c r="O60" s="340"/>
      <c r="P60" s="342">
        <f>IF(P64=0,0,P67*1000/P64)</f>
        <v>0</v>
      </c>
      <c r="Q60" s="342">
        <f>IF(Q64=0,0,Q67*1000/Q64)</f>
        <v>0</v>
      </c>
      <c r="R60" s="342">
        <f>IF(R64=0,0,R67*1000/R64)</f>
        <v>6851.7489999999989</v>
      </c>
      <c r="S60" s="342">
        <f>IF(S64=0,0,S67*1000/S64)</f>
        <v>6851.7489999999989</v>
      </c>
      <c r="T60" s="341"/>
      <c r="U60" s="341"/>
      <c r="V60" s="346">
        <v>6851.7489999999998</v>
      </c>
      <c r="W60" s="347">
        <v>6851.7489999999998</v>
      </c>
      <c r="X60" s="341"/>
      <c r="Y60" s="341"/>
      <c r="Z60" s="341"/>
      <c r="AA60" s="341"/>
      <c r="AB60" s="341"/>
      <c r="AC60" s="341"/>
      <c r="AD60" s="341"/>
      <c r="AE60" s="341"/>
      <c r="AF60" s="341"/>
      <c r="AG60" s="341"/>
      <c r="AH60" s="341"/>
      <c r="AI60" s="341"/>
      <c r="AJ60" s="341"/>
      <c r="AK60" s="341"/>
      <c r="AL60" s="341"/>
      <c r="AM60" s="341"/>
      <c r="AN60" s="341"/>
      <c r="AO60" s="341"/>
      <c r="AP60" s="341"/>
      <c r="AQ60" s="341"/>
      <c r="AR60" s="341"/>
      <c r="AS60" s="341"/>
      <c r="AT60" s="341"/>
      <c r="AU60" s="341"/>
      <c r="AV60" s="341"/>
      <c r="AW60" s="341"/>
      <c r="AX60" s="341"/>
      <c r="AY60" s="341"/>
      <c r="AZ60" s="341"/>
      <c r="BA60" s="341"/>
      <c r="BB60" s="341"/>
      <c r="BC60" s="341"/>
      <c r="BD60" s="342">
        <f>IF(BD64=0,0,BD67*1000/BD64)</f>
        <v>0</v>
      </c>
      <c r="BE60" s="342">
        <f>IF(BE64=0,0,BE67*1000/BE64)</f>
        <v>0</v>
      </c>
      <c r="BF60" s="342">
        <f>IF(BF64=0,0,BF67*1000/BF64)</f>
        <v>0</v>
      </c>
      <c r="BG60" s="342">
        <f>IF(BG64=0,0,BG67*1000/BG64)</f>
        <v>0</v>
      </c>
      <c r="BH60" s="341"/>
      <c r="BI60" s="341"/>
      <c r="BJ60" s="341"/>
      <c r="BK60" s="341"/>
      <c r="BL60" s="341"/>
      <c r="BM60" s="341"/>
      <c r="BN60" s="341"/>
      <c r="BO60" s="341"/>
      <c r="BP60" s="341"/>
      <c r="BQ60" s="341"/>
      <c r="BR60" s="341"/>
      <c r="BS60" s="341"/>
      <c r="BT60" s="341"/>
      <c r="BU60" s="341"/>
      <c r="BV60" s="341"/>
      <c r="BW60" s="341"/>
      <c r="BX60" s="342">
        <f>IF(BX64=0,0,BX67*1000/BX64)</f>
        <v>0</v>
      </c>
      <c r="BY60" s="342">
        <f>IF(BY64=0,0,BY67*1000/BY64)</f>
        <v>0</v>
      </c>
      <c r="BZ60" s="342">
        <f>IF(BZ64=0,0,BZ67*1000/BZ64)</f>
        <v>0</v>
      </c>
      <c r="CA60" s="342">
        <f>IF(CA64=0,0,CA67*1000/CA64)</f>
        <v>0</v>
      </c>
      <c r="CB60" s="341"/>
      <c r="CC60" s="341"/>
      <c r="CD60" s="341"/>
      <c r="CE60" s="341"/>
      <c r="CF60" s="341"/>
      <c r="CG60" s="341"/>
      <c r="CH60" s="341"/>
      <c r="CI60" s="341"/>
      <c r="CJ60" s="341"/>
      <c r="CK60" s="341"/>
      <c r="CL60" s="341"/>
      <c r="CM60" s="341"/>
      <c r="CN60" s="341"/>
      <c r="CO60" s="341"/>
      <c r="CP60" s="341"/>
      <c r="CQ60" s="341"/>
      <c r="CR60" s="341"/>
      <c r="CS60" s="341"/>
      <c r="CT60" s="341"/>
      <c r="CU60" s="341"/>
      <c r="CV60" s="341"/>
      <c r="CW60" s="341"/>
      <c r="CX60" s="341"/>
      <c r="CY60" s="341"/>
      <c r="CZ60" s="341"/>
      <c r="DA60" s="341"/>
      <c r="DB60" s="341"/>
      <c r="DC60" s="341"/>
      <c r="DD60" s="342">
        <f>IF(DD64=0,0,DD67*1000/DD64)</f>
        <v>0</v>
      </c>
      <c r="DE60" s="342">
        <f>IF(DE64=0,0,DE67*1000/DE64)</f>
        <v>0</v>
      </c>
      <c r="DF60" s="342">
        <f>IF(DF64=0,0,DF67*1000/DF64)</f>
        <v>0</v>
      </c>
      <c r="DG60" s="342">
        <f>IF(DG64=0,0,DG67*1000/DG64)</f>
        <v>0</v>
      </c>
      <c r="DH60" s="341"/>
      <c r="DI60" s="341"/>
      <c r="DJ60" s="341"/>
      <c r="DK60" s="341"/>
      <c r="DL60" s="341"/>
      <c r="DM60" s="341"/>
      <c r="DN60" s="341"/>
      <c r="DO60" s="341"/>
      <c r="DP60" s="341"/>
      <c r="DQ60" s="341"/>
      <c r="DR60" s="341"/>
      <c r="DS60" s="341"/>
      <c r="DT60" s="341"/>
      <c r="DU60" s="341"/>
      <c r="DV60" s="341"/>
      <c r="DW60" s="341"/>
      <c r="DX60" s="341"/>
      <c r="DY60" s="341"/>
      <c r="DZ60" s="341"/>
      <c r="EA60" s="341"/>
      <c r="EB60" s="341"/>
      <c r="EC60" s="341"/>
      <c r="ED60" s="341"/>
      <c r="EE60" s="341"/>
      <c r="EF60" s="341"/>
      <c r="EG60" s="341"/>
      <c r="EH60" s="341"/>
      <c r="EI60" s="341"/>
      <c r="EJ60" s="341"/>
      <c r="EK60" s="341"/>
      <c r="EL60" s="341"/>
      <c r="EM60" s="341"/>
      <c r="EN60" s="341"/>
      <c r="EO60" s="341"/>
      <c r="EP60" s="341"/>
      <c r="EQ60" s="341"/>
      <c r="ER60" s="341"/>
      <c r="ES60" s="341"/>
      <c r="ET60" s="341"/>
      <c r="EU60" s="341"/>
      <c r="EV60" s="341"/>
      <c r="EW60" s="341"/>
      <c r="EX60" s="341"/>
      <c r="EY60" s="341"/>
      <c r="EZ60" s="341"/>
      <c r="FA60" s="341"/>
      <c r="FB60" s="341"/>
      <c r="FC60" s="341"/>
      <c r="FD60" s="341"/>
      <c r="FE60" s="341"/>
      <c r="FF60" s="341"/>
      <c r="FG60" s="341"/>
      <c r="FH60" s="341"/>
      <c r="FI60" s="341"/>
      <c r="FJ60" s="341"/>
      <c r="FK60" s="341"/>
      <c r="FL60" s="341"/>
      <c r="FM60" s="341"/>
      <c r="FN60" s="341"/>
      <c r="FO60" s="341"/>
      <c r="FP60" s="341"/>
      <c r="FQ60" s="341"/>
      <c r="FR60" s="341"/>
      <c r="FS60" s="341"/>
      <c r="FT60" s="341"/>
      <c r="FU60" s="341"/>
      <c r="FV60" s="341"/>
      <c r="FW60" s="341"/>
      <c r="FX60" s="341"/>
      <c r="FY60" s="341"/>
      <c r="FZ60" s="341"/>
      <c r="GA60" s="341"/>
      <c r="GB60" s="341"/>
      <c r="GC60" s="341"/>
      <c r="GD60" s="341"/>
      <c r="GE60" s="341"/>
      <c r="GF60" s="341"/>
      <c r="GG60" s="341"/>
      <c r="GH60" s="341"/>
      <c r="GI60" s="341"/>
      <c r="GJ60" s="341"/>
      <c r="GK60" s="341"/>
      <c r="GL60" s="341"/>
      <c r="GM60" s="341"/>
      <c r="GN60" s="341"/>
      <c r="GO60" s="341"/>
      <c r="GP60" s="341"/>
      <c r="GQ60" s="341"/>
      <c r="GR60" s="341"/>
      <c r="GS60" s="341"/>
      <c r="GT60" s="341"/>
      <c r="GU60" s="341"/>
      <c r="GV60" s="341"/>
      <c r="GW60" s="341"/>
      <c r="GX60" s="341"/>
      <c r="GY60" s="341"/>
      <c r="GZ60" s="341"/>
      <c r="HA60" s="341"/>
      <c r="HB60" s="341"/>
      <c r="HC60" s="341"/>
      <c r="HD60" s="341"/>
      <c r="HE60" s="341"/>
      <c r="HF60" s="341"/>
      <c r="HG60" s="341"/>
      <c r="HH60" s="341"/>
      <c r="HI60" s="341"/>
      <c r="HJ60" s="341"/>
      <c r="HK60" s="341"/>
      <c r="HL60" s="341"/>
      <c r="HM60" s="341"/>
      <c r="HN60" s="341"/>
      <c r="HO60" s="341"/>
      <c r="HP60" s="341"/>
      <c r="HQ60" s="341"/>
      <c r="HR60" s="341"/>
      <c r="HS60" s="343"/>
    </row>
    <row r="61" spans="1:228" s="352" customFormat="1" ht="12" customHeight="1" x14ac:dyDescent="0.25">
      <c r="A61" s="331"/>
      <c r="B61" s="448"/>
      <c r="C61" s="293"/>
      <c r="D61" s="292"/>
      <c r="E61" s="293"/>
      <c r="F61" s="338" t="s">
        <v>240</v>
      </c>
      <c r="G61" s="455"/>
      <c r="H61" s="456"/>
      <c r="I61" s="456"/>
      <c r="J61" s="344" t="s">
        <v>237</v>
      </c>
      <c r="K61" s="340"/>
      <c r="L61" s="340"/>
      <c r="M61" s="340"/>
      <c r="N61" s="340"/>
      <c r="O61" s="340"/>
      <c r="P61" s="342">
        <f>IF(P64=0,0,P68*1000/P64)</f>
        <v>0</v>
      </c>
      <c r="Q61" s="342">
        <f>IF(Q64=0,0,Q68*1000/Q64)</f>
        <v>0</v>
      </c>
      <c r="R61" s="342">
        <f>IF(R64=0,0,R68*1000/R64)</f>
        <v>8222.0987999999998</v>
      </c>
      <c r="S61" s="342">
        <f>IF(S64=0,0,S68*1000/S64)</f>
        <v>8222.0987999999998</v>
      </c>
      <c r="T61" s="341"/>
      <c r="U61" s="341"/>
      <c r="V61" s="342">
        <f>V60*V57</f>
        <v>8222.0987999999998</v>
      </c>
      <c r="W61" s="342">
        <f>W60*W57</f>
        <v>8222.0987999999998</v>
      </c>
      <c r="X61" s="341"/>
      <c r="Y61" s="341"/>
      <c r="Z61" s="341"/>
      <c r="AA61" s="341"/>
      <c r="AB61" s="341"/>
      <c r="AC61" s="341"/>
      <c r="AD61" s="341"/>
      <c r="AE61" s="341"/>
      <c r="AF61" s="341"/>
      <c r="AG61" s="341"/>
      <c r="AH61" s="341"/>
      <c r="AI61" s="341"/>
      <c r="AJ61" s="341"/>
      <c r="AK61" s="341"/>
      <c r="AL61" s="341"/>
      <c r="AM61" s="341"/>
      <c r="AN61" s="341"/>
      <c r="AO61" s="341"/>
      <c r="AP61" s="341"/>
      <c r="AQ61" s="341"/>
      <c r="AR61" s="341"/>
      <c r="AS61" s="341"/>
      <c r="AT61" s="341"/>
      <c r="AU61" s="341"/>
      <c r="AV61" s="341"/>
      <c r="AW61" s="341"/>
      <c r="AX61" s="341"/>
      <c r="AY61" s="341"/>
      <c r="AZ61" s="341"/>
      <c r="BA61" s="341"/>
      <c r="BB61" s="341"/>
      <c r="BC61" s="341"/>
      <c r="BD61" s="342">
        <f>IF(BD64=0,0,BD68*1000/BD64)</f>
        <v>0</v>
      </c>
      <c r="BE61" s="342">
        <f>IF(BE64=0,0,BE68*1000/BE64)</f>
        <v>0</v>
      </c>
      <c r="BF61" s="342">
        <f>IF(BF64=0,0,BF68*1000/BF64)</f>
        <v>0</v>
      </c>
      <c r="BG61" s="342">
        <f>IF(BG64=0,0,BG68*1000/BG64)</f>
        <v>0</v>
      </c>
      <c r="BH61" s="341"/>
      <c r="BI61" s="341"/>
      <c r="BJ61" s="341"/>
      <c r="BK61" s="341"/>
      <c r="BL61" s="341"/>
      <c r="BM61" s="341"/>
      <c r="BN61" s="341"/>
      <c r="BO61" s="341"/>
      <c r="BP61" s="341"/>
      <c r="BQ61" s="341"/>
      <c r="BR61" s="341"/>
      <c r="BS61" s="341"/>
      <c r="BT61" s="341"/>
      <c r="BU61" s="341"/>
      <c r="BV61" s="341"/>
      <c r="BW61" s="341"/>
      <c r="BX61" s="342">
        <f>IF(BX64=0,0,BX68*1000/BX64)</f>
        <v>0</v>
      </c>
      <c r="BY61" s="342">
        <f>IF(BY64=0,0,BY68*1000/BY64)</f>
        <v>0</v>
      </c>
      <c r="BZ61" s="342">
        <f>IF(BZ64=0,0,BZ68*1000/BZ64)</f>
        <v>0</v>
      </c>
      <c r="CA61" s="342">
        <f>IF(CA64=0,0,CA68*1000/CA64)</f>
        <v>0</v>
      </c>
      <c r="CB61" s="341"/>
      <c r="CC61" s="341"/>
      <c r="CD61" s="341"/>
      <c r="CE61" s="341"/>
      <c r="CF61" s="341"/>
      <c r="CG61" s="341"/>
      <c r="CH61" s="341"/>
      <c r="CI61" s="341"/>
      <c r="CJ61" s="341"/>
      <c r="CK61" s="341"/>
      <c r="CL61" s="341"/>
      <c r="CM61" s="341"/>
      <c r="CN61" s="341"/>
      <c r="CO61" s="341"/>
      <c r="CP61" s="341"/>
      <c r="CQ61" s="341"/>
      <c r="CR61" s="341"/>
      <c r="CS61" s="341"/>
      <c r="CT61" s="341"/>
      <c r="CU61" s="341"/>
      <c r="CV61" s="341"/>
      <c r="CW61" s="341"/>
      <c r="CX61" s="341"/>
      <c r="CY61" s="341"/>
      <c r="CZ61" s="341"/>
      <c r="DA61" s="341"/>
      <c r="DB61" s="341"/>
      <c r="DC61" s="341"/>
      <c r="DD61" s="342">
        <f>IF(DD64=0,0,DD68*1000/DD64)</f>
        <v>0</v>
      </c>
      <c r="DE61" s="342">
        <f>IF(DE64=0,0,DE68*1000/DE64)</f>
        <v>0</v>
      </c>
      <c r="DF61" s="342">
        <f>IF(DF64=0,0,DF68*1000/DF64)</f>
        <v>0</v>
      </c>
      <c r="DG61" s="342">
        <f>IF(DG64=0,0,DG68*1000/DG64)</f>
        <v>0</v>
      </c>
      <c r="DH61" s="341"/>
      <c r="DI61" s="341"/>
      <c r="DJ61" s="341"/>
      <c r="DK61" s="341"/>
      <c r="DL61" s="341"/>
      <c r="DM61" s="341"/>
      <c r="DN61" s="341"/>
      <c r="DO61" s="341"/>
      <c r="DP61" s="341"/>
      <c r="DQ61" s="341"/>
      <c r="DR61" s="341"/>
      <c r="DS61" s="341"/>
      <c r="DT61" s="341"/>
      <c r="DU61" s="341"/>
      <c r="DV61" s="341"/>
      <c r="DW61" s="341"/>
      <c r="DX61" s="341"/>
      <c r="DY61" s="341"/>
      <c r="DZ61" s="341"/>
      <c r="EA61" s="341"/>
      <c r="EB61" s="341"/>
      <c r="EC61" s="341"/>
      <c r="ED61" s="341"/>
      <c r="EE61" s="341"/>
      <c r="EF61" s="341"/>
      <c r="EG61" s="341"/>
      <c r="EH61" s="341"/>
      <c r="EI61" s="341"/>
      <c r="EJ61" s="341"/>
      <c r="EK61" s="341"/>
      <c r="EL61" s="341"/>
      <c r="EM61" s="341"/>
      <c r="EN61" s="341"/>
      <c r="EO61" s="341"/>
      <c r="EP61" s="341"/>
      <c r="EQ61" s="341"/>
      <c r="ER61" s="341"/>
      <c r="ES61" s="341"/>
      <c r="ET61" s="341"/>
      <c r="EU61" s="341"/>
      <c r="EV61" s="341"/>
      <c r="EW61" s="341"/>
      <c r="EX61" s="341"/>
      <c r="EY61" s="341"/>
      <c r="EZ61" s="341"/>
      <c r="FA61" s="341"/>
      <c r="FB61" s="341"/>
      <c r="FC61" s="341"/>
      <c r="FD61" s="341"/>
      <c r="FE61" s="341"/>
      <c r="FF61" s="341"/>
      <c r="FG61" s="341"/>
      <c r="FH61" s="341"/>
      <c r="FI61" s="341"/>
      <c r="FJ61" s="341"/>
      <c r="FK61" s="341"/>
      <c r="FL61" s="341"/>
      <c r="FM61" s="341"/>
      <c r="FN61" s="341"/>
      <c r="FO61" s="341"/>
      <c r="FP61" s="341"/>
      <c r="FQ61" s="341"/>
      <c r="FR61" s="341"/>
      <c r="FS61" s="341"/>
      <c r="FT61" s="341"/>
      <c r="FU61" s="341"/>
      <c r="FV61" s="341"/>
      <c r="FW61" s="341"/>
      <c r="FX61" s="341"/>
      <c r="FY61" s="341"/>
      <c r="FZ61" s="341"/>
      <c r="GA61" s="341"/>
      <c r="GB61" s="341"/>
      <c r="GC61" s="341"/>
      <c r="GD61" s="341"/>
      <c r="GE61" s="341"/>
      <c r="GF61" s="341"/>
      <c r="GG61" s="341"/>
      <c r="GH61" s="341"/>
      <c r="GI61" s="341"/>
      <c r="GJ61" s="341"/>
      <c r="GK61" s="341"/>
      <c r="GL61" s="341"/>
      <c r="GM61" s="341"/>
      <c r="GN61" s="341"/>
      <c r="GO61" s="341"/>
      <c r="GP61" s="341"/>
      <c r="GQ61" s="341"/>
      <c r="GR61" s="341"/>
      <c r="GS61" s="341"/>
      <c r="GT61" s="341"/>
      <c r="GU61" s="341"/>
      <c r="GV61" s="341"/>
      <c r="GW61" s="341"/>
      <c r="GX61" s="341"/>
      <c r="GY61" s="341"/>
      <c r="GZ61" s="341"/>
      <c r="HA61" s="341"/>
      <c r="HB61" s="341"/>
      <c r="HC61" s="341"/>
      <c r="HD61" s="341"/>
      <c r="HE61" s="341"/>
      <c r="HF61" s="341"/>
      <c r="HG61" s="341"/>
      <c r="HH61" s="341"/>
      <c r="HI61" s="341"/>
      <c r="HJ61" s="341"/>
      <c r="HK61" s="341"/>
      <c r="HL61" s="341"/>
      <c r="HM61" s="341"/>
      <c r="HN61" s="341"/>
      <c r="HO61" s="341"/>
      <c r="HP61" s="341"/>
      <c r="HQ61" s="341"/>
      <c r="HR61" s="341"/>
      <c r="HS61" s="343"/>
    </row>
    <row r="62" spans="1:228" s="352" customFormat="1" ht="12" customHeight="1" x14ac:dyDescent="0.25">
      <c r="A62" s="331"/>
      <c r="B62" s="448"/>
      <c r="C62" s="293"/>
      <c r="D62" s="292"/>
      <c r="E62" s="293"/>
      <c r="F62" s="338" t="s">
        <v>241</v>
      </c>
      <c r="G62" s="452" t="s">
        <v>242</v>
      </c>
      <c r="H62" s="453"/>
      <c r="I62" s="454"/>
      <c r="J62" s="339" t="s">
        <v>235</v>
      </c>
      <c r="K62" s="340"/>
      <c r="L62" s="340"/>
      <c r="M62" s="340"/>
      <c r="N62" s="340"/>
      <c r="O62" s="340"/>
      <c r="P62" s="342">
        <f>IF(P66=0,0,P67*1000/P66)</f>
        <v>0</v>
      </c>
      <c r="Q62" s="342">
        <f>IF(Q66=0,0,Q67*1000/Q66)</f>
        <v>0</v>
      </c>
      <c r="R62" s="342">
        <f>IF(R66=0,0,R67*1000/R66)</f>
        <v>5816.4252971137521</v>
      </c>
      <c r="S62" s="342">
        <f>IF(S66=0,0,S67*1000/S66)</f>
        <v>5816.4252971137521</v>
      </c>
      <c r="T62" s="341"/>
      <c r="U62" s="341"/>
      <c r="V62" s="342">
        <f>IF(V66=0,0,V67*1000/V66)</f>
        <v>5816.4252971137521</v>
      </c>
      <c r="W62" s="342">
        <f>IF(W66=0,0,W67*1000/W66)</f>
        <v>5816.4252971137521</v>
      </c>
      <c r="X62" s="341"/>
      <c r="Y62" s="341"/>
      <c r="Z62" s="341"/>
      <c r="AA62" s="341"/>
      <c r="AB62" s="341"/>
      <c r="AC62" s="341"/>
      <c r="AD62" s="341"/>
      <c r="AE62" s="341"/>
      <c r="AF62" s="341"/>
      <c r="AG62" s="341"/>
      <c r="AH62" s="341"/>
      <c r="AI62" s="341"/>
      <c r="AJ62" s="341"/>
      <c r="AK62" s="341"/>
      <c r="AL62" s="341"/>
      <c r="AM62" s="341"/>
      <c r="AN62" s="341"/>
      <c r="AO62" s="341"/>
      <c r="AP62" s="341"/>
      <c r="AQ62" s="341"/>
      <c r="AR62" s="341"/>
      <c r="AS62" s="341"/>
      <c r="AT62" s="341"/>
      <c r="AU62" s="341"/>
      <c r="AV62" s="341"/>
      <c r="AW62" s="341"/>
      <c r="AX62" s="341"/>
      <c r="AY62" s="341"/>
      <c r="AZ62" s="341"/>
      <c r="BA62" s="341"/>
      <c r="BB62" s="341"/>
      <c r="BC62" s="341"/>
      <c r="BD62" s="342">
        <f>IF(BD66=0,0,BD67*1000/BD66)</f>
        <v>0</v>
      </c>
      <c r="BE62" s="342">
        <f>IF(BE66=0,0,BE67*1000/BE66)</f>
        <v>0</v>
      </c>
      <c r="BF62" s="342">
        <f>IF(BF66=0,0,BF67*1000/BF66)</f>
        <v>0</v>
      </c>
      <c r="BG62" s="342">
        <f>IF(BG66=0,0,BG67*1000/BG66)</f>
        <v>0</v>
      </c>
      <c r="BH62" s="341"/>
      <c r="BI62" s="341"/>
      <c r="BJ62" s="341"/>
      <c r="BK62" s="341"/>
      <c r="BL62" s="341"/>
      <c r="BM62" s="341"/>
      <c r="BN62" s="341"/>
      <c r="BO62" s="341"/>
      <c r="BP62" s="341"/>
      <c r="BQ62" s="341"/>
      <c r="BR62" s="341"/>
      <c r="BS62" s="341"/>
      <c r="BT62" s="341"/>
      <c r="BU62" s="341"/>
      <c r="BV62" s="341"/>
      <c r="BW62" s="341"/>
      <c r="BX62" s="342">
        <f>IF(BX66=0,0,BX67*1000/BX66)</f>
        <v>0</v>
      </c>
      <c r="BY62" s="342">
        <f>IF(BY66=0,0,BY67*1000/BY66)</f>
        <v>0</v>
      </c>
      <c r="BZ62" s="342">
        <f>IF(BZ66=0,0,BZ67*1000/BZ66)</f>
        <v>0</v>
      </c>
      <c r="CA62" s="342">
        <f>IF(CA66=0,0,CA67*1000/CA66)</f>
        <v>0</v>
      </c>
      <c r="CB62" s="341"/>
      <c r="CC62" s="341"/>
      <c r="CD62" s="341"/>
      <c r="CE62" s="341"/>
      <c r="CF62" s="341"/>
      <c r="CG62" s="341"/>
      <c r="CH62" s="341"/>
      <c r="CI62" s="341"/>
      <c r="CJ62" s="341"/>
      <c r="CK62" s="341"/>
      <c r="CL62" s="341"/>
      <c r="CM62" s="341"/>
      <c r="CN62" s="341"/>
      <c r="CO62" s="341"/>
      <c r="CP62" s="341"/>
      <c r="CQ62" s="341"/>
      <c r="CR62" s="341"/>
      <c r="CS62" s="341"/>
      <c r="CT62" s="341"/>
      <c r="CU62" s="341"/>
      <c r="CV62" s="341"/>
      <c r="CW62" s="341"/>
      <c r="CX62" s="341"/>
      <c r="CY62" s="341"/>
      <c r="CZ62" s="341"/>
      <c r="DA62" s="341"/>
      <c r="DB62" s="341"/>
      <c r="DC62" s="341"/>
      <c r="DD62" s="342">
        <f>IF(DD66=0,0,DD67*1000/DD66)</f>
        <v>0</v>
      </c>
      <c r="DE62" s="342">
        <f>IF(DE66=0,0,DE67*1000/DE66)</f>
        <v>0</v>
      </c>
      <c r="DF62" s="342">
        <f>IF(DF66=0,0,DF67*1000/DF66)</f>
        <v>0</v>
      </c>
      <c r="DG62" s="342">
        <f>IF(DG66=0,0,DG67*1000/DG66)</f>
        <v>0</v>
      </c>
      <c r="DH62" s="341"/>
      <c r="DI62" s="341"/>
      <c r="DJ62" s="341"/>
      <c r="DK62" s="341"/>
      <c r="DL62" s="341"/>
      <c r="DM62" s="341"/>
      <c r="DN62" s="341"/>
      <c r="DO62" s="341"/>
      <c r="DP62" s="341"/>
      <c r="DQ62" s="341"/>
      <c r="DR62" s="341"/>
      <c r="DS62" s="341"/>
      <c r="DT62" s="341"/>
      <c r="DU62" s="341"/>
      <c r="DV62" s="341"/>
      <c r="DW62" s="341"/>
      <c r="DX62" s="341"/>
      <c r="DY62" s="341"/>
      <c r="DZ62" s="341"/>
      <c r="EA62" s="341"/>
      <c r="EB62" s="341"/>
      <c r="EC62" s="341"/>
      <c r="ED62" s="341"/>
      <c r="EE62" s="341"/>
      <c r="EF62" s="341"/>
      <c r="EG62" s="341"/>
      <c r="EH62" s="341"/>
      <c r="EI62" s="341"/>
      <c r="EJ62" s="341"/>
      <c r="EK62" s="341"/>
      <c r="EL62" s="341"/>
      <c r="EM62" s="341"/>
      <c r="EN62" s="341"/>
      <c r="EO62" s="341"/>
      <c r="EP62" s="341"/>
      <c r="EQ62" s="341"/>
      <c r="ER62" s="341"/>
      <c r="ES62" s="341"/>
      <c r="ET62" s="341"/>
      <c r="EU62" s="341"/>
      <c r="EV62" s="341"/>
      <c r="EW62" s="341"/>
      <c r="EX62" s="341"/>
      <c r="EY62" s="341"/>
      <c r="EZ62" s="341"/>
      <c r="FA62" s="341"/>
      <c r="FB62" s="341"/>
      <c r="FC62" s="341"/>
      <c r="FD62" s="341"/>
      <c r="FE62" s="341"/>
      <c r="FF62" s="341"/>
      <c r="FG62" s="341"/>
      <c r="FH62" s="341"/>
      <c r="FI62" s="341"/>
      <c r="FJ62" s="341"/>
      <c r="FK62" s="341"/>
      <c r="FL62" s="341"/>
      <c r="FM62" s="341"/>
      <c r="FN62" s="341"/>
      <c r="FO62" s="341"/>
      <c r="FP62" s="341"/>
      <c r="FQ62" s="341"/>
      <c r="FR62" s="341"/>
      <c r="FS62" s="341"/>
      <c r="FT62" s="341"/>
      <c r="FU62" s="341"/>
      <c r="FV62" s="341"/>
      <c r="FW62" s="341"/>
      <c r="FX62" s="341"/>
      <c r="FY62" s="341"/>
      <c r="FZ62" s="341"/>
      <c r="GA62" s="341"/>
      <c r="GB62" s="341"/>
      <c r="GC62" s="341"/>
      <c r="GD62" s="341"/>
      <c r="GE62" s="341"/>
      <c r="GF62" s="341"/>
      <c r="GG62" s="341"/>
      <c r="GH62" s="341"/>
      <c r="GI62" s="341"/>
      <c r="GJ62" s="341"/>
      <c r="GK62" s="341"/>
      <c r="GL62" s="341"/>
      <c r="GM62" s="341"/>
      <c r="GN62" s="341"/>
      <c r="GO62" s="341"/>
      <c r="GP62" s="341"/>
      <c r="GQ62" s="341"/>
      <c r="GR62" s="341"/>
      <c r="GS62" s="341"/>
      <c r="GT62" s="341"/>
      <c r="GU62" s="341"/>
      <c r="GV62" s="341"/>
      <c r="GW62" s="341"/>
      <c r="GX62" s="341"/>
      <c r="GY62" s="341"/>
      <c r="GZ62" s="341"/>
      <c r="HA62" s="341"/>
      <c r="HB62" s="341"/>
      <c r="HC62" s="341"/>
      <c r="HD62" s="341"/>
      <c r="HE62" s="341"/>
      <c r="HF62" s="341"/>
      <c r="HG62" s="341"/>
      <c r="HH62" s="341"/>
      <c r="HI62" s="341"/>
      <c r="HJ62" s="341"/>
      <c r="HK62" s="341"/>
      <c r="HL62" s="341"/>
      <c r="HM62" s="341"/>
      <c r="HN62" s="341"/>
      <c r="HO62" s="341"/>
      <c r="HP62" s="341"/>
      <c r="HQ62" s="341"/>
      <c r="HR62" s="341"/>
      <c r="HS62" s="343"/>
    </row>
    <row r="63" spans="1:228" s="352" customFormat="1" ht="12" customHeight="1" x14ac:dyDescent="0.25">
      <c r="A63" s="331"/>
      <c r="B63" s="448"/>
      <c r="C63" s="293"/>
      <c r="D63" s="292"/>
      <c r="E63" s="293"/>
      <c r="F63" s="338" t="s">
        <v>243</v>
      </c>
      <c r="G63" s="455"/>
      <c r="H63" s="456"/>
      <c r="I63" s="456"/>
      <c r="J63" s="344" t="s">
        <v>237</v>
      </c>
      <c r="K63" s="340"/>
      <c r="L63" s="340"/>
      <c r="M63" s="340"/>
      <c r="N63" s="340"/>
      <c r="O63" s="340"/>
      <c r="P63" s="342">
        <f>IF(P66=0,0,P68*1000/P66)</f>
        <v>0</v>
      </c>
      <c r="Q63" s="342">
        <f>IF(Q66=0,0,Q68*1000/Q66)</f>
        <v>0</v>
      </c>
      <c r="R63" s="342">
        <f>IF(R66=0,0,R68*1000/R66)</f>
        <v>6979.7103565365032</v>
      </c>
      <c r="S63" s="342">
        <f>IF(S66=0,0,S68*1000/S66)</f>
        <v>6979.7103565365032</v>
      </c>
      <c r="T63" s="341"/>
      <c r="U63" s="341"/>
      <c r="V63" s="342">
        <f>IF(V66=0,0,V68*1000/V66)</f>
        <v>6979.7103565365032</v>
      </c>
      <c r="W63" s="342">
        <f>IF(W66=0,0,W68*1000/W66)</f>
        <v>6979.7103565365032</v>
      </c>
      <c r="X63" s="341"/>
      <c r="Y63" s="341"/>
      <c r="Z63" s="341"/>
      <c r="AA63" s="341"/>
      <c r="AB63" s="341"/>
      <c r="AC63" s="341"/>
      <c r="AD63" s="341"/>
      <c r="AE63" s="341"/>
      <c r="AF63" s="341"/>
      <c r="AG63" s="341"/>
      <c r="AH63" s="341"/>
      <c r="AI63" s="341"/>
      <c r="AJ63" s="341"/>
      <c r="AK63" s="341"/>
      <c r="AL63" s="341"/>
      <c r="AM63" s="341"/>
      <c r="AN63" s="341"/>
      <c r="AO63" s="341"/>
      <c r="AP63" s="341"/>
      <c r="AQ63" s="341"/>
      <c r="AR63" s="341"/>
      <c r="AS63" s="341"/>
      <c r="AT63" s="341"/>
      <c r="AU63" s="341"/>
      <c r="AV63" s="341"/>
      <c r="AW63" s="341"/>
      <c r="AX63" s="341"/>
      <c r="AY63" s="341"/>
      <c r="AZ63" s="341"/>
      <c r="BA63" s="341"/>
      <c r="BB63" s="341"/>
      <c r="BC63" s="341"/>
      <c r="BD63" s="342">
        <f>IF(BD66=0,0,BD68*1000/BD66)</f>
        <v>0</v>
      </c>
      <c r="BE63" s="342">
        <f>IF(BE66=0,0,BE68*1000/BE66)</f>
        <v>0</v>
      </c>
      <c r="BF63" s="342">
        <f>IF(BF66=0,0,BF68*1000/BF66)</f>
        <v>0</v>
      </c>
      <c r="BG63" s="342">
        <f>IF(BG66=0,0,BG68*1000/BG66)</f>
        <v>0</v>
      </c>
      <c r="BH63" s="341"/>
      <c r="BI63" s="341"/>
      <c r="BJ63" s="341"/>
      <c r="BK63" s="341"/>
      <c r="BL63" s="341"/>
      <c r="BM63" s="341"/>
      <c r="BN63" s="341"/>
      <c r="BO63" s="341"/>
      <c r="BP63" s="341"/>
      <c r="BQ63" s="341"/>
      <c r="BR63" s="341"/>
      <c r="BS63" s="341"/>
      <c r="BT63" s="341"/>
      <c r="BU63" s="341"/>
      <c r="BV63" s="341"/>
      <c r="BW63" s="341"/>
      <c r="BX63" s="342">
        <f>IF(BX66=0,0,BX68*1000/BX66)</f>
        <v>0</v>
      </c>
      <c r="BY63" s="342">
        <f>IF(BY66=0,0,BY68*1000/BY66)</f>
        <v>0</v>
      </c>
      <c r="BZ63" s="342">
        <f>IF(BZ66=0,0,BZ68*1000/BZ66)</f>
        <v>0</v>
      </c>
      <c r="CA63" s="342">
        <f>IF(CA66=0,0,CA68*1000/CA66)</f>
        <v>0</v>
      </c>
      <c r="CB63" s="341"/>
      <c r="CC63" s="341"/>
      <c r="CD63" s="341"/>
      <c r="CE63" s="341"/>
      <c r="CF63" s="341"/>
      <c r="CG63" s="341"/>
      <c r="CH63" s="341"/>
      <c r="CI63" s="341"/>
      <c r="CJ63" s="341"/>
      <c r="CK63" s="341"/>
      <c r="CL63" s="341"/>
      <c r="CM63" s="341"/>
      <c r="CN63" s="341"/>
      <c r="CO63" s="341"/>
      <c r="CP63" s="341"/>
      <c r="CQ63" s="341"/>
      <c r="CR63" s="341"/>
      <c r="CS63" s="341"/>
      <c r="CT63" s="341"/>
      <c r="CU63" s="341"/>
      <c r="CV63" s="341"/>
      <c r="CW63" s="341"/>
      <c r="CX63" s="341"/>
      <c r="CY63" s="341"/>
      <c r="CZ63" s="341"/>
      <c r="DA63" s="341"/>
      <c r="DB63" s="341"/>
      <c r="DC63" s="341"/>
      <c r="DD63" s="342">
        <f>IF(DD66=0,0,DD68*1000/DD66)</f>
        <v>0</v>
      </c>
      <c r="DE63" s="342">
        <f>IF(DE66=0,0,DE68*1000/DE66)</f>
        <v>0</v>
      </c>
      <c r="DF63" s="342">
        <f>IF(DF66=0,0,DF68*1000/DF66)</f>
        <v>0</v>
      </c>
      <c r="DG63" s="342">
        <f>IF(DG66=0,0,DG68*1000/DG66)</f>
        <v>0</v>
      </c>
      <c r="DH63" s="341"/>
      <c r="DI63" s="341"/>
      <c r="DJ63" s="341"/>
      <c r="DK63" s="341"/>
      <c r="DL63" s="341"/>
      <c r="DM63" s="341"/>
      <c r="DN63" s="341"/>
      <c r="DO63" s="341"/>
      <c r="DP63" s="341"/>
      <c r="DQ63" s="341"/>
      <c r="DR63" s="341"/>
      <c r="DS63" s="341"/>
      <c r="DT63" s="341"/>
      <c r="DU63" s="341"/>
      <c r="DV63" s="341"/>
      <c r="DW63" s="341"/>
      <c r="DX63" s="341"/>
      <c r="DY63" s="341"/>
      <c r="DZ63" s="341"/>
      <c r="EA63" s="341"/>
      <c r="EB63" s="341"/>
      <c r="EC63" s="341"/>
      <c r="ED63" s="341"/>
      <c r="EE63" s="341"/>
      <c r="EF63" s="341"/>
      <c r="EG63" s="341"/>
      <c r="EH63" s="341"/>
      <c r="EI63" s="341"/>
      <c r="EJ63" s="341"/>
      <c r="EK63" s="341"/>
      <c r="EL63" s="341"/>
      <c r="EM63" s="341"/>
      <c r="EN63" s="341"/>
      <c r="EO63" s="341"/>
      <c r="EP63" s="341"/>
      <c r="EQ63" s="341"/>
      <c r="ER63" s="341"/>
      <c r="ES63" s="341"/>
      <c r="ET63" s="341"/>
      <c r="EU63" s="341"/>
      <c r="EV63" s="341"/>
      <c r="EW63" s="341"/>
      <c r="EX63" s="341"/>
      <c r="EY63" s="341"/>
      <c r="EZ63" s="341"/>
      <c r="FA63" s="341"/>
      <c r="FB63" s="341"/>
      <c r="FC63" s="341"/>
      <c r="FD63" s="341"/>
      <c r="FE63" s="341"/>
      <c r="FF63" s="341"/>
      <c r="FG63" s="341"/>
      <c r="FH63" s="341"/>
      <c r="FI63" s="341"/>
      <c r="FJ63" s="341"/>
      <c r="FK63" s="341"/>
      <c r="FL63" s="341"/>
      <c r="FM63" s="341"/>
      <c r="FN63" s="341"/>
      <c r="FO63" s="341"/>
      <c r="FP63" s="341"/>
      <c r="FQ63" s="341"/>
      <c r="FR63" s="341"/>
      <c r="FS63" s="341"/>
      <c r="FT63" s="341"/>
      <c r="FU63" s="341"/>
      <c r="FV63" s="341"/>
      <c r="FW63" s="341"/>
      <c r="FX63" s="341"/>
      <c r="FY63" s="341"/>
      <c r="FZ63" s="341"/>
      <c r="GA63" s="341"/>
      <c r="GB63" s="341"/>
      <c r="GC63" s="341"/>
      <c r="GD63" s="341"/>
      <c r="GE63" s="341"/>
      <c r="GF63" s="341"/>
      <c r="GG63" s="341"/>
      <c r="GH63" s="341"/>
      <c r="GI63" s="341"/>
      <c r="GJ63" s="341"/>
      <c r="GK63" s="341"/>
      <c r="GL63" s="341"/>
      <c r="GM63" s="341"/>
      <c r="GN63" s="341"/>
      <c r="GO63" s="341"/>
      <c r="GP63" s="341"/>
      <c r="GQ63" s="341"/>
      <c r="GR63" s="341"/>
      <c r="GS63" s="341"/>
      <c r="GT63" s="341"/>
      <c r="GU63" s="341"/>
      <c r="GV63" s="341"/>
      <c r="GW63" s="341"/>
      <c r="GX63" s="341"/>
      <c r="GY63" s="341"/>
      <c r="GZ63" s="341"/>
      <c r="HA63" s="341"/>
      <c r="HB63" s="341"/>
      <c r="HC63" s="341"/>
      <c r="HD63" s="341"/>
      <c r="HE63" s="341"/>
      <c r="HF63" s="341"/>
      <c r="HG63" s="341"/>
      <c r="HH63" s="341"/>
      <c r="HI63" s="341"/>
      <c r="HJ63" s="341"/>
      <c r="HK63" s="341"/>
      <c r="HL63" s="341"/>
      <c r="HM63" s="341"/>
      <c r="HN63" s="341"/>
      <c r="HO63" s="341"/>
      <c r="HP63" s="341"/>
      <c r="HQ63" s="341"/>
      <c r="HR63" s="341"/>
      <c r="HS63" s="343"/>
    </row>
    <row r="64" spans="1:228" s="352" customFormat="1" ht="12" customHeight="1" x14ac:dyDescent="0.25">
      <c r="A64" s="331"/>
      <c r="B64" s="448"/>
      <c r="C64" s="293"/>
      <c r="D64" s="292"/>
      <c r="E64" s="293"/>
      <c r="F64" s="338" t="s">
        <v>244</v>
      </c>
      <c r="G64" s="457" t="s">
        <v>245</v>
      </c>
      <c r="H64" s="430"/>
      <c r="I64" s="430"/>
      <c r="J64" s="430"/>
      <c r="K64" s="340"/>
      <c r="L64" s="340"/>
      <c r="M64" s="340"/>
      <c r="N64" s="340"/>
      <c r="O64" s="340"/>
      <c r="P64" s="342">
        <f>SUM(T64,X64,AB64)</f>
        <v>0</v>
      </c>
      <c r="Q64" s="342">
        <f>SUM(U64,Y64,AC64)</f>
        <v>0</v>
      </c>
      <c r="R64" s="342">
        <f>SUM(V64,Z64,AD64)</f>
        <v>618.09299999999996</v>
      </c>
      <c r="S64" s="342">
        <f>SUM(W64,AA64,AE64)</f>
        <v>618.09299999999996</v>
      </c>
      <c r="T64" s="341"/>
      <c r="U64" s="341"/>
      <c r="V64" s="346">
        <v>618.09299999999996</v>
      </c>
      <c r="W64" s="347">
        <v>618.09299999999996</v>
      </c>
      <c r="X64" s="341"/>
      <c r="Y64" s="341"/>
      <c r="Z64" s="341"/>
      <c r="AA64" s="341"/>
      <c r="AB64" s="341"/>
      <c r="AC64" s="341"/>
      <c r="AD64" s="341"/>
      <c r="AE64" s="341"/>
      <c r="AF64" s="341"/>
      <c r="AG64" s="341"/>
      <c r="AH64" s="341"/>
      <c r="AI64" s="341"/>
      <c r="AJ64" s="341"/>
      <c r="AK64" s="341"/>
      <c r="AL64" s="341"/>
      <c r="AM64" s="341"/>
      <c r="AN64" s="341"/>
      <c r="AO64" s="341"/>
      <c r="AP64" s="341"/>
      <c r="AQ64" s="341"/>
      <c r="AR64" s="341"/>
      <c r="AS64" s="341"/>
      <c r="AT64" s="341"/>
      <c r="AU64" s="341"/>
      <c r="AV64" s="341"/>
      <c r="AW64" s="341"/>
      <c r="AX64" s="341"/>
      <c r="AY64" s="341"/>
      <c r="AZ64" s="341"/>
      <c r="BA64" s="341"/>
      <c r="BB64" s="341"/>
      <c r="BC64" s="341"/>
      <c r="BD64" s="342">
        <f>SUM(BH64,BL64,BP64,BT64)</f>
        <v>0</v>
      </c>
      <c r="BE64" s="342">
        <f>SUM(BI64,BM64,BQ64,BU64)</f>
        <v>0</v>
      </c>
      <c r="BF64" s="342">
        <f>SUM(BJ64,BN64,BR64,BV64)</f>
        <v>0</v>
      </c>
      <c r="BG64" s="342">
        <f>SUM(BK64,BO64,BS64,BW64)</f>
        <v>0</v>
      </c>
      <c r="BH64" s="341"/>
      <c r="BI64" s="341"/>
      <c r="BJ64" s="341"/>
      <c r="BK64" s="341"/>
      <c r="BL64" s="341"/>
      <c r="BM64" s="341"/>
      <c r="BN64" s="341"/>
      <c r="BO64" s="341"/>
      <c r="BP64" s="341"/>
      <c r="BQ64" s="341"/>
      <c r="BR64" s="341"/>
      <c r="BS64" s="341"/>
      <c r="BT64" s="341"/>
      <c r="BU64" s="341"/>
      <c r="BV64" s="341"/>
      <c r="BW64" s="341"/>
      <c r="BX64" s="342">
        <f>SUM(CB64,CF64,CJ64,CN64,CR64,CV64)</f>
        <v>0</v>
      </c>
      <c r="BY64" s="342">
        <f>SUM(CC64,CG64,CK64,CO64,CS64,CW64)</f>
        <v>0</v>
      </c>
      <c r="BZ64" s="342">
        <f>SUM(CD64,CH64,CL64,CP64,CT64,CX64)</f>
        <v>0</v>
      </c>
      <c r="CA64" s="342">
        <f>SUM(CE64,CI64,CM64,CQ64,CU64,CY64)</f>
        <v>0</v>
      </c>
      <c r="CB64" s="341"/>
      <c r="CC64" s="341"/>
      <c r="CD64" s="341"/>
      <c r="CE64" s="341"/>
      <c r="CF64" s="341"/>
      <c r="CG64" s="341"/>
      <c r="CH64" s="341"/>
      <c r="CI64" s="341"/>
      <c r="CJ64" s="341"/>
      <c r="CK64" s="341"/>
      <c r="CL64" s="341"/>
      <c r="CM64" s="341"/>
      <c r="CN64" s="341"/>
      <c r="CO64" s="341"/>
      <c r="CP64" s="341"/>
      <c r="CQ64" s="341"/>
      <c r="CR64" s="341"/>
      <c r="CS64" s="341"/>
      <c r="CT64" s="341"/>
      <c r="CU64" s="341"/>
      <c r="CV64" s="341"/>
      <c r="CW64" s="341"/>
      <c r="CX64" s="341"/>
      <c r="CY64" s="341"/>
      <c r="CZ64" s="341"/>
      <c r="DA64" s="341"/>
      <c r="DB64" s="341"/>
      <c r="DC64" s="341"/>
      <c r="DD64" s="342">
        <f>SUM(DH64,DL64,DP64,DT64,DX64,EB64,EF64,EJ64,EN64,ER64,EV64,EZ64,FD64,FH64,FL64,FP64,FT64)</f>
        <v>0</v>
      </c>
      <c r="DE64" s="342">
        <f>SUM(DI64,DM64,DQ64,DU64,DY64,EC64,EG64,EK64,EO64,ES64,EW64,FA64,FE64,FI64,FM64,FQ64,FU64)</f>
        <v>0</v>
      </c>
      <c r="DF64" s="342">
        <f>SUM(DJ64,DN64,DR64,DV64,DZ64,ED64,EH64,EL64,EP64,ET64,EX64,FB64,FF64,FJ64,FN64,FR64,FV64)</f>
        <v>0</v>
      </c>
      <c r="DG64" s="342">
        <f>SUM(DK64,DO64,DS64,DW64,EA64,EE64,EI64,EM64,EQ64,EU64,EY64,FC64,FG64,FK64,FO64,FS64,FW64)</f>
        <v>0</v>
      </c>
      <c r="DH64" s="341"/>
      <c r="DI64" s="341"/>
      <c r="DJ64" s="341"/>
      <c r="DK64" s="341"/>
      <c r="DL64" s="341"/>
      <c r="DM64" s="341"/>
      <c r="DN64" s="341"/>
      <c r="DO64" s="341"/>
      <c r="DP64" s="341"/>
      <c r="DQ64" s="341"/>
      <c r="DR64" s="341"/>
      <c r="DS64" s="341"/>
      <c r="DT64" s="341"/>
      <c r="DU64" s="341"/>
      <c r="DV64" s="341"/>
      <c r="DW64" s="341"/>
      <c r="DX64" s="341"/>
      <c r="DY64" s="341"/>
      <c r="DZ64" s="341"/>
      <c r="EA64" s="341"/>
      <c r="EB64" s="341"/>
      <c r="EC64" s="341"/>
      <c r="ED64" s="341"/>
      <c r="EE64" s="341"/>
      <c r="EF64" s="341"/>
      <c r="EG64" s="341"/>
      <c r="EH64" s="341"/>
      <c r="EI64" s="341"/>
      <c r="EJ64" s="341"/>
      <c r="EK64" s="341"/>
      <c r="EL64" s="341"/>
      <c r="EM64" s="341"/>
      <c r="EN64" s="341"/>
      <c r="EO64" s="341"/>
      <c r="EP64" s="341"/>
      <c r="EQ64" s="341"/>
      <c r="ER64" s="341"/>
      <c r="ES64" s="341"/>
      <c r="ET64" s="341"/>
      <c r="EU64" s="341"/>
      <c r="EV64" s="341"/>
      <c r="EW64" s="341"/>
      <c r="EX64" s="341"/>
      <c r="EY64" s="341"/>
      <c r="EZ64" s="341"/>
      <c r="FA64" s="341"/>
      <c r="FB64" s="341"/>
      <c r="FC64" s="341"/>
      <c r="FD64" s="341"/>
      <c r="FE64" s="341"/>
      <c r="FF64" s="341"/>
      <c r="FG64" s="341"/>
      <c r="FH64" s="341"/>
      <c r="FI64" s="341"/>
      <c r="FJ64" s="341"/>
      <c r="FK64" s="341"/>
      <c r="FL64" s="341"/>
      <c r="FM64" s="341"/>
      <c r="FN64" s="341"/>
      <c r="FO64" s="341"/>
      <c r="FP64" s="341"/>
      <c r="FQ64" s="341"/>
      <c r="FR64" s="341"/>
      <c r="FS64" s="341"/>
      <c r="FT64" s="341"/>
      <c r="FU64" s="341"/>
      <c r="FV64" s="341"/>
      <c r="FW64" s="341"/>
      <c r="FX64" s="341"/>
      <c r="FY64" s="341"/>
      <c r="FZ64" s="341"/>
      <c r="GA64" s="341"/>
      <c r="GB64" s="341"/>
      <c r="GC64" s="341"/>
      <c r="GD64" s="341"/>
      <c r="GE64" s="341"/>
      <c r="GF64" s="341"/>
      <c r="GG64" s="341"/>
      <c r="GH64" s="341"/>
      <c r="GI64" s="341"/>
      <c r="GJ64" s="341"/>
      <c r="GK64" s="341"/>
      <c r="GL64" s="341"/>
      <c r="GM64" s="341"/>
      <c r="GN64" s="341"/>
      <c r="GO64" s="341"/>
      <c r="GP64" s="341"/>
      <c r="GQ64" s="341"/>
      <c r="GR64" s="341"/>
      <c r="GS64" s="341"/>
      <c r="GT64" s="341"/>
      <c r="GU64" s="341"/>
      <c r="GV64" s="341"/>
      <c r="GW64" s="341"/>
      <c r="GX64" s="341"/>
      <c r="GY64" s="341"/>
      <c r="GZ64" s="341"/>
      <c r="HA64" s="341"/>
      <c r="HB64" s="341"/>
      <c r="HC64" s="341"/>
      <c r="HD64" s="341"/>
      <c r="HE64" s="341"/>
      <c r="HF64" s="341"/>
      <c r="HG64" s="341"/>
      <c r="HH64" s="341"/>
      <c r="HI64" s="341"/>
      <c r="HJ64" s="341"/>
      <c r="HK64" s="341"/>
      <c r="HL64" s="341"/>
      <c r="HM64" s="341"/>
      <c r="HN64" s="341"/>
      <c r="HO64" s="341"/>
      <c r="HP64" s="341"/>
      <c r="HQ64" s="341"/>
      <c r="HR64" s="341"/>
      <c r="HS64" s="343"/>
    </row>
    <row r="65" spans="1:227" s="352" customFormat="1" ht="12" customHeight="1" x14ac:dyDescent="0.25">
      <c r="A65" s="331"/>
      <c r="B65" s="448"/>
      <c r="C65" s="293"/>
      <c r="D65" s="292"/>
      <c r="E65" s="293"/>
      <c r="F65" s="338" t="s">
        <v>246</v>
      </c>
      <c r="G65" s="457" t="s">
        <v>247</v>
      </c>
      <c r="H65" s="430"/>
      <c r="I65" s="430"/>
      <c r="J65" s="430"/>
      <c r="K65" s="340"/>
      <c r="L65" s="340"/>
      <c r="M65" s="340"/>
      <c r="N65" s="340"/>
      <c r="O65" s="340"/>
      <c r="P65" s="341"/>
      <c r="Q65" s="341"/>
      <c r="R65" s="341"/>
      <c r="S65" s="341"/>
      <c r="T65" s="341"/>
      <c r="U65" s="341"/>
      <c r="V65" s="346">
        <v>1.1779999999999999</v>
      </c>
      <c r="W65" s="347">
        <v>1.1779999999999999</v>
      </c>
      <c r="X65" s="341"/>
      <c r="Y65" s="341"/>
      <c r="Z65" s="341"/>
      <c r="AA65" s="341"/>
      <c r="AB65" s="341"/>
      <c r="AC65" s="341"/>
      <c r="AD65" s="341"/>
      <c r="AE65" s="341"/>
      <c r="AF65" s="341"/>
      <c r="AG65" s="341"/>
      <c r="AH65" s="341"/>
      <c r="AI65" s="341"/>
      <c r="AJ65" s="341"/>
      <c r="AK65" s="341"/>
      <c r="AL65" s="341"/>
      <c r="AM65" s="341"/>
      <c r="AN65" s="341"/>
      <c r="AO65" s="341"/>
      <c r="AP65" s="341"/>
      <c r="AQ65" s="341"/>
      <c r="AR65" s="341"/>
      <c r="AS65" s="341"/>
      <c r="AT65" s="341"/>
      <c r="AU65" s="341"/>
      <c r="AV65" s="341"/>
      <c r="AW65" s="341"/>
      <c r="AX65" s="341"/>
      <c r="AY65" s="341"/>
      <c r="AZ65" s="341"/>
      <c r="BA65" s="341"/>
      <c r="BB65" s="341"/>
      <c r="BC65" s="341"/>
      <c r="BD65" s="341"/>
      <c r="BE65" s="341"/>
      <c r="BF65" s="341"/>
      <c r="BG65" s="341"/>
      <c r="BH65" s="341"/>
      <c r="BI65" s="341"/>
      <c r="BJ65" s="341"/>
      <c r="BK65" s="341"/>
      <c r="BL65" s="341"/>
      <c r="BM65" s="341"/>
      <c r="BN65" s="341"/>
      <c r="BO65" s="341"/>
      <c r="BP65" s="341"/>
      <c r="BQ65" s="341"/>
      <c r="BR65" s="341"/>
      <c r="BS65" s="341"/>
      <c r="BT65" s="341"/>
      <c r="BU65" s="341"/>
      <c r="BV65" s="341"/>
      <c r="BW65" s="341"/>
      <c r="BX65" s="341"/>
      <c r="BY65" s="341"/>
      <c r="BZ65" s="341"/>
      <c r="CA65" s="341"/>
      <c r="CB65" s="341"/>
      <c r="CC65" s="341"/>
      <c r="CD65" s="341"/>
      <c r="CE65" s="341"/>
      <c r="CF65" s="341"/>
      <c r="CG65" s="341"/>
      <c r="CH65" s="341"/>
      <c r="CI65" s="341"/>
      <c r="CJ65" s="341"/>
      <c r="CK65" s="341"/>
      <c r="CL65" s="341"/>
      <c r="CM65" s="341"/>
      <c r="CN65" s="341"/>
      <c r="CO65" s="341"/>
      <c r="CP65" s="341"/>
      <c r="CQ65" s="341"/>
      <c r="CR65" s="341"/>
      <c r="CS65" s="341"/>
      <c r="CT65" s="341"/>
      <c r="CU65" s="341"/>
      <c r="CV65" s="341"/>
      <c r="CW65" s="341"/>
      <c r="CX65" s="341"/>
      <c r="CY65" s="341"/>
      <c r="CZ65" s="341"/>
      <c r="DA65" s="341"/>
      <c r="DB65" s="341"/>
      <c r="DC65" s="341"/>
      <c r="DD65" s="341"/>
      <c r="DE65" s="341"/>
      <c r="DF65" s="341"/>
      <c r="DG65" s="341"/>
      <c r="DH65" s="341"/>
      <c r="DI65" s="341"/>
      <c r="DJ65" s="341"/>
      <c r="DK65" s="341"/>
      <c r="DL65" s="341"/>
      <c r="DM65" s="341"/>
      <c r="DN65" s="341"/>
      <c r="DO65" s="341"/>
      <c r="DP65" s="341"/>
      <c r="DQ65" s="341"/>
      <c r="DR65" s="341"/>
      <c r="DS65" s="341"/>
      <c r="DT65" s="341"/>
      <c r="DU65" s="341"/>
      <c r="DV65" s="341"/>
      <c r="DW65" s="341"/>
      <c r="DX65" s="341"/>
      <c r="DY65" s="341"/>
      <c r="DZ65" s="341"/>
      <c r="EA65" s="341"/>
      <c r="EB65" s="341"/>
      <c r="EC65" s="341"/>
      <c r="ED65" s="341"/>
      <c r="EE65" s="341"/>
      <c r="EF65" s="341"/>
      <c r="EG65" s="341"/>
      <c r="EH65" s="341"/>
      <c r="EI65" s="341"/>
      <c r="EJ65" s="341"/>
      <c r="EK65" s="341"/>
      <c r="EL65" s="341"/>
      <c r="EM65" s="341"/>
      <c r="EN65" s="341"/>
      <c r="EO65" s="341"/>
      <c r="EP65" s="341"/>
      <c r="EQ65" s="341"/>
      <c r="ER65" s="341"/>
      <c r="ES65" s="341"/>
      <c r="ET65" s="341"/>
      <c r="EU65" s="341"/>
      <c r="EV65" s="341"/>
      <c r="EW65" s="341"/>
      <c r="EX65" s="341"/>
      <c r="EY65" s="341"/>
      <c r="EZ65" s="341"/>
      <c r="FA65" s="341"/>
      <c r="FB65" s="341"/>
      <c r="FC65" s="341"/>
      <c r="FD65" s="341"/>
      <c r="FE65" s="341"/>
      <c r="FF65" s="341"/>
      <c r="FG65" s="341"/>
      <c r="FH65" s="341"/>
      <c r="FI65" s="341"/>
      <c r="FJ65" s="341"/>
      <c r="FK65" s="341"/>
      <c r="FL65" s="341"/>
      <c r="FM65" s="341"/>
      <c r="FN65" s="341"/>
      <c r="FO65" s="341"/>
      <c r="FP65" s="341"/>
      <c r="FQ65" s="341"/>
      <c r="FR65" s="341"/>
      <c r="FS65" s="341"/>
      <c r="FT65" s="341"/>
      <c r="FU65" s="341"/>
      <c r="FV65" s="341"/>
      <c r="FW65" s="341"/>
      <c r="FX65" s="341"/>
      <c r="FY65" s="341"/>
      <c r="FZ65" s="341"/>
      <c r="GA65" s="341"/>
      <c r="GB65" s="341"/>
      <c r="GC65" s="341"/>
      <c r="GD65" s="341"/>
      <c r="GE65" s="341"/>
      <c r="GF65" s="341"/>
      <c r="GG65" s="341"/>
      <c r="GH65" s="341"/>
      <c r="GI65" s="341"/>
      <c r="GJ65" s="341"/>
      <c r="GK65" s="341"/>
      <c r="GL65" s="341"/>
      <c r="GM65" s="341"/>
      <c r="GN65" s="341"/>
      <c r="GO65" s="341"/>
      <c r="GP65" s="341"/>
      <c r="GQ65" s="341"/>
      <c r="GR65" s="341"/>
      <c r="GS65" s="341"/>
      <c r="GT65" s="341"/>
      <c r="GU65" s="341"/>
      <c r="GV65" s="341"/>
      <c r="GW65" s="341"/>
      <c r="GX65" s="341"/>
      <c r="GY65" s="341"/>
      <c r="GZ65" s="341"/>
      <c r="HA65" s="341"/>
      <c r="HB65" s="341"/>
      <c r="HC65" s="341"/>
      <c r="HD65" s="341"/>
      <c r="HE65" s="341"/>
      <c r="HF65" s="341"/>
      <c r="HG65" s="341"/>
      <c r="HH65" s="341"/>
      <c r="HI65" s="341"/>
      <c r="HJ65" s="341"/>
      <c r="HK65" s="341"/>
      <c r="HL65" s="341"/>
      <c r="HM65" s="341"/>
      <c r="HN65" s="341"/>
      <c r="HO65" s="341"/>
      <c r="HP65" s="341"/>
      <c r="HQ65" s="341"/>
      <c r="HR65" s="341"/>
      <c r="HS65" s="343"/>
    </row>
    <row r="66" spans="1:227" s="352" customFormat="1" ht="12" customHeight="1" x14ac:dyDescent="0.25">
      <c r="A66" s="331"/>
      <c r="B66" s="448"/>
      <c r="C66" s="293"/>
      <c r="D66" s="292"/>
      <c r="E66" s="293"/>
      <c r="F66" s="338" t="s">
        <v>248</v>
      </c>
      <c r="G66" s="457" t="s">
        <v>249</v>
      </c>
      <c r="H66" s="430"/>
      <c r="I66" s="430"/>
      <c r="J66" s="430"/>
      <c r="K66" s="340"/>
      <c r="L66" s="340"/>
      <c r="M66" s="340"/>
      <c r="N66" s="340"/>
      <c r="O66" s="340"/>
      <c r="P66" s="342">
        <f t="shared" ref="P66:S68" si="0">SUM(T66,X66,AB66)</f>
        <v>0</v>
      </c>
      <c r="Q66" s="342">
        <f t="shared" si="0"/>
        <v>0</v>
      </c>
      <c r="R66" s="342">
        <f t="shared" si="0"/>
        <v>728.11355399999991</v>
      </c>
      <c r="S66" s="342">
        <f t="shared" si="0"/>
        <v>728.11355399999991</v>
      </c>
      <c r="T66" s="341"/>
      <c r="U66" s="341"/>
      <c r="V66" s="342">
        <f>V64*V65</f>
        <v>728.11355399999991</v>
      </c>
      <c r="W66" s="342">
        <f>W64*W65</f>
        <v>728.11355399999991</v>
      </c>
      <c r="X66" s="341"/>
      <c r="Y66" s="341"/>
      <c r="Z66" s="341"/>
      <c r="AA66" s="341"/>
      <c r="AB66" s="341"/>
      <c r="AC66" s="341"/>
      <c r="AD66" s="341"/>
      <c r="AE66" s="341"/>
      <c r="AF66" s="341"/>
      <c r="AG66" s="341"/>
      <c r="AH66" s="341"/>
      <c r="AI66" s="341"/>
      <c r="AJ66" s="341"/>
      <c r="AK66" s="341"/>
      <c r="AL66" s="341"/>
      <c r="AM66" s="341"/>
      <c r="AN66" s="341"/>
      <c r="AO66" s="341"/>
      <c r="AP66" s="341"/>
      <c r="AQ66" s="341"/>
      <c r="AR66" s="341"/>
      <c r="AS66" s="341"/>
      <c r="AT66" s="341"/>
      <c r="AU66" s="341"/>
      <c r="AV66" s="341"/>
      <c r="AW66" s="341"/>
      <c r="AX66" s="341"/>
      <c r="AY66" s="341"/>
      <c r="AZ66" s="341"/>
      <c r="BA66" s="341"/>
      <c r="BB66" s="341"/>
      <c r="BC66" s="341"/>
      <c r="BD66" s="342">
        <f t="shared" ref="BD66:BG68" si="1">SUM(BH66,BL66,BP66,BT66)</f>
        <v>0</v>
      </c>
      <c r="BE66" s="342">
        <f t="shared" si="1"/>
        <v>0</v>
      </c>
      <c r="BF66" s="342">
        <f t="shared" si="1"/>
        <v>0</v>
      </c>
      <c r="BG66" s="342">
        <f t="shared" si="1"/>
        <v>0</v>
      </c>
      <c r="BH66" s="341"/>
      <c r="BI66" s="341"/>
      <c r="BJ66" s="341"/>
      <c r="BK66" s="341"/>
      <c r="BL66" s="341"/>
      <c r="BM66" s="341"/>
      <c r="BN66" s="341"/>
      <c r="BO66" s="341"/>
      <c r="BP66" s="341"/>
      <c r="BQ66" s="341"/>
      <c r="BR66" s="341"/>
      <c r="BS66" s="341"/>
      <c r="BT66" s="341"/>
      <c r="BU66" s="341"/>
      <c r="BV66" s="341"/>
      <c r="BW66" s="341"/>
      <c r="BX66" s="342">
        <f t="shared" ref="BX66:CA68" si="2">SUM(CB66,CF66,CJ66,CN66,CR66,CV66)</f>
        <v>0</v>
      </c>
      <c r="BY66" s="342">
        <f t="shared" si="2"/>
        <v>0</v>
      </c>
      <c r="BZ66" s="342">
        <f t="shared" si="2"/>
        <v>0</v>
      </c>
      <c r="CA66" s="342">
        <f t="shared" si="2"/>
        <v>0</v>
      </c>
      <c r="CB66" s="341"/>
      <c r="CC66" s="341"/>
      <c r="CD66" s="341"/>
      <c r="CE66" s="341"/>
      <c r="CF66" s="341"/>
      <c r="CG66" s="341"/>
      <c r="CH66" s="341"/>
      <c r="CI66" s="341"/>
      <c r="CJ66" s="341"/>
      <c r="CK66" s="341"/>
      <c r="CL66" s="341"/>
      <c r="CM66" s="341"/>
      <c r="CN66" s="341"/>
      <c r="CO66" s="341"/>
      <c r="CP66" s="341"/>
      <c r="CQ66" s="341"/>
      <c r="CR66" s="341"/>
      <c r="CS66" s="341"/>
      <c r="CT66" s="341"/>
      <c r="CU66" s="341"/>
      <c r="CV66" s="341"/>
      <c r="CW66" s="341"/>
      <c r="CX66" s="341"/>
      <c r="CY66" s="341"/>
      <c r="CZ66" s="341"/>
      <c r="DA66" s="341"/>
      <c r="DB66" s="341"/>
      <c r="DC66" s="341"/>
      <c r="DD66" s="342">
        <f t="shared" ref="DD66:DG68" si="3">SUM(DH66,DL66,DP66,DT66,DX66,EB66,EF66,EJ66,EN66,ER66,EV66,EZ66,FD66,FH66,FL66,FP66,FT66)</f>
        <v>0</v>
      </c>
      <c r="DE66" s="342">
        <f t="shared" si="3"/>
        <v>0</v>
      </c>
      <c r="DF66" s="342">
        <f t="shared" si="3"/>
        <v>0</v>
      </c>
      <c r="DG66" s="342">
        <f t="shared" si="3"/>
        <v>0</v>
      </c>
      <c r="DH66" s="341"/>
      <c r="DI66" s="341"/>
      <c r="DJ66" s="341"/>
      <c r="DK66" s="341"/>
      <c r="DL66" s="341"/>
      <c r="DM66" s="341"/>
      <c r="DN66" s="341"/>
      <c r="DO66" s="341"/>
      <c r="DP66" s="341"/>
      <c r="DQ66" s="341"/>
      <c r="DR66" s="341"/>
      <c r="DS66" s="341"/>
      <c r="DT66" s="341"/>
      <c r="DU66" s="341"/>
      <c r="DV66" s="341"/>
      <c r="DW66" s="341"/>
      <c r="DX66" s="341"/>
      <c r="DY66" s="341"/>
      <c r="DZ66" s="341"/>
      <c r="EA66" s="341"/>
      <c r="EB66" s="341"/>
      <c r="EC66" s="341"/>
      <c r="ED66" s="341"/>
      <c r="EE66" s="341"/>
      <c r="EF66" s="341"/>
      <c r="EG66" s="341"/>
      <c r="EH66" s="341"/>
      <c r="EI66" s="341"/>
      <c r="EJ66" s="341"/>
      <c r="EK66" s="341"/>
      <c r="EL66" s="341"/>
      <c r="EM66" s="341"/>
      <c r="EN66" s="341"/>
      <c r="EO66" s="341"/>
      <c r="EP66" s="341"/>
      <c r="EQ66" s="341"/>
      <c r="ER66" s="341"/>
      <c r="ES66" s="341"/>
      <c r="ET66" s="341"/>
      <c r="EU66" s="341"/>
      <c r="EV66" s="341"/>
      <c r="EW66" s="341"/>
      <c r="EX66" s="341"/>
      <c r="EY66" s="341"/>
      <c r="EZ66" s="341"/>
      <c r="FA66" s="341"/>
      <c r="FB66" s="341"/>
      <c r="FC66" s="341"/>
      <c r="FD66" s="341"/>
      <c r="FE66" s="341"/>
      <c r="FF66" s="341"/>
      <c r="FG66" s="341"/>
      <c r="FH66" s="341"/>
      <c r="FI66" s="341"/>
      <c r="FJ66" s="341"/>
      <c r="FK66" s="341"/>
      <c r="FL66" s="341"/>
      <c r="FM66" s="341"/>
      <c r="FN66" s="341"/>
      <c r="FO66" s="341"/>
      <c r="FP66" s="341"/>
      <c r="FQ66" s="341"/>
      <c r="FR66" s="341"/>
      <c r="FS66" s="341"/>
      <c r="FT66" s="341"/>
      <c r="FU66" s="341"/>
      <c r="FV66" s="341"/>
      <c r="FW66" s="341"/>
      <c r="FX66" s="341"/>
      <c r="FY66" s="341"/>
      <c r="FZ66" s="341"/>
      <c r="GA66" s="341"/>
      <c r="GB66" s="341"/>
      <c r="GC66" s="341"/>
      <c r="GD66" s="341"/>
      <c r="GE66" s="341"/>
      <c r="GF66" s="341"/>
      <c r="GG66" s="341"/>
      <c r="GH66" s="341"/>
      <c r="GI66" s="341"/>
      <c r="GJ66" s="341"/>
      <c r="GK66" s="341"/>
      <c r="GL66" s="341"/>
      <c r="GM66" s="341"/>
      <c r="GN66" s="341"/>
      <c r="GO66" s="341"/>
      <c r="GP66" s="341"/>
      <c r="GQ66" s="341"/>
      <c r="GR66" s="341"/>
      <c r="GS66" s="341"/>
      <c r="GT66" s="341"/>
      <c r="GU66" s="341"/>
      <c r="GV66" s="341"/>
      <c r="GW66" s="341"/>
      <c r="GX66" s="341"/>
      <c r="GY66" s="341"/>
      <c r="GZ66" s="341"/>
      <c r="HA66" s="341"/>
      <c r="HB66" s="341"/>
      <c r="HC66" s="341"/>
      <c r="HD66" s="341"/>
      <c r="HE66" s="341"/>
      <c r="HF66" s="341"/>
      <c r="HG66" s="341"/>
      <c r="HH66" s="341"/>
      <c r="HI66" s="341"/>
      <c r="HJ66" s="341"/>
      <c r="HK66" s="341"/>
      <c r="HL66" s="341"/>
      <c r="HM66" s="341"/>
      <c r="HN66" s="341"/>
      <c r="HO66" s="341"/>
      <c r="HP66" s="341"/>
      <c r="HQ66" s="341"/>
      <c r="HR66" s="341"/>
      <c r="HS66" s="343"/>
    </row>
    <row r="67" spans="1:227" s="352" customFormat="1" ht="12" customHeight="1" x14ac:dyDescent="0.25">
      <c r="A67" s="331"/>
      <c r="B67" s="448"/>
      <c r="C67" s="293"/>
      <c r="D67" s="292"/>
      <c r="E67" s="293"/>
      <c r="F67" s="338" t="s">
        <v>250</v>
      </c>
      <c r="G67" s="457" t="s">
        <v>251</v>
      </c>
      <c r="H67" s="430"/>
      <c r="I67" s="428"/>
      <c r="J67" s="339" t="s">
        <v>235</v>
      </c>
      <c r="K67" s="340"/>
      <c r="L67" s="340"/>
      <c r="M67" s="340"/>
      <c r="N67" s="340"/>
      <c r="O67" s="340"/>
      <c r="P67" s="342">
        <f t="shared" si="0"/>
        <v>0</v>
      </c>
      <c r="Q67" s="342">
        <f t="shared" si="0"/>
        <v>0</v>
      </c>
      <c r="R67" s="342">
        <f t="shared" si="0"/>
        <v>4235.018094656999</v>
      </c>
      <c r="S67" s="342">
        <f t="shared" si="0"/>
        <v>4235.018094656999</v>
      </c>
      <c r="T67" s="341"/>
      <c r="U67" s="341"/>
      <c r="V67" s="342">
        <f>V60*V64/1000</f>
        <v>4235.018094656999</v>
      </c>
      <c r="W67" s="342">
        <f>W60*W64/1000</f>
        <v>4235.018094656999</v>
      </c>
      <c r="X67" s="341"/>
      <c r="Y67" s="341"/>
      <c r="Z67" s="341"/>
      <c r="AA67" s="341"/>
      <c r="AB67" s="341"/>
      <c r="AC67" s="341"/>
      <c r="AD67" s="341"/>
      <c r="AE67" s="341"/>
      <c r="AF67" s="341"/>
      <c r="AG67" s="341"/>
      <c r="AH67" s="341"/>
      <c r="AI67" s="341"/>
      <c r="AJ67" s="341"/>
      <c r="AK67" s="341"/>
      <c r="AL67" s="341"/>
      <c r="AM67" s="341"/>
      <c r="AN67" s="341"/>
      <c r="AO67" s="341"/>
      <c r="AP67" s="341"/>
      <c r="AQ67" s="341"/>
      <c r="AR67" s="341"/>
      <c r="AS67" s="341"/>
      <c r="AT67" s="341"/>
      <c r="AU67" s="341"/>
      <c r="AV67" s="341"/>
      <c r="AW67" s="341"/>
      <c r="AX67" s="341"/>
      <c r="AY67" s="341"/>
      <c r="AZ67" s="341"/>
      <c r="BA67" s="341"/>
      <c r="BB67" s="341"/>
      <c r="BC67" s="341"/>
      <c r="BD67" s="342">
        <f t="shared" si="1"/>
        <v>0</v>
      </c>
      <c r="BE67" s="342">
        <f t="shared" si="1"/>
        <v>0</v>
      </c>
      <c r="BF67" s="342">
        <f t="shared" si="1"/>
        <v>0</v>
      </c>
      <c r="BG67" s="342">
        <f t="shared" si="1"/>
        <v>0</v>
      </c>
      <c r="BH67" s="341"/>
      <c r="BI67" s="341"/>
      <c r="BJ67" s="341"/>
      <c r="BK67" s="341"/>
      <c r="BL67" s="341"/>
      <c r="BM67" s="341"/>
      <c r="BN67" s="341"/>
      <c r="BO67" s="341"/>
      <c r="BP67" s="341"/>
      <c r="BQ67" s="341"/>
      <c r="BR67" s="341"/>
      <c r="BS67" s="341"/>
      <c r="BT67" s="341"/>
      <c r="BU67" s="341"/>
      <c r="BV67" s="341"/>
      <c r="BW67" s="341"/>
      <c r="BX67" s="342">
        <f t="shared" si="2"/>
        <v>0</v>
      </c>
      <c r="BY67" s="342">
        <f t="shared" si="2"/>
        <v>0</v>
      </c>
      <c r="BZ67" s="342">
        <f t="shared" si="2"/>
        <v>0</v>
      </c>
      <c r="CA67" s="342">
        <f t="shared" si="2"/>
        <v>0</v>
      </c>
      <c r="CB67" s="341"/>
      <c r="CC67" s="341"/>
      <c r="CD67" s="341"/>
      <c r="CE67" s="341"/>
      <c r="CF67" s="341"/>
      <c r="CG67" s="341"/>
      <c r="CH67" s="341"/>
      <c r="CI67" s="341"/>
      <c r="CJ67" s="341"/>
      <c r="CK67" s="341"/>
      <c r="CL67" s="341"/>
      <c r="CM67" s="341"/>
      <c r="CN67" s="341"/>
      <c r="CO67" s="341"/>
      <c r="CP67" s="341"/>
      <c r="CQ67" s="341"/>
      <c r="CR67" s="341"/>
      <c r="CS67" s="341"/>
      <c r="CT67" s="341"/>
      <c r="CU67" s="341"/>
      <c r="CV67" s="341"/>
      <c r="CW67" s="341"/>
      <c r="CX67" s="341"/>
      <c r="CY67" s="341"/>
      <c r="CZ67" s="341"/>
      <c r="DA67" s="341"/>
      <c r="DB67" s="341"/>
      <c r="DC67" s="341"/>
      <c r="DD67" s="342">
        <f t="shared" si="3"/>
        <v>0</v>
      </c>
      <c r="DE67" s="342">
        <f t="shared" si="3"/>
        <v>0</v>
      </c>
      <c r="DF67" s="342">
        <f t="shared" si="3"/>
        <v>0</v>
      </c>
      <c r="DG67" s="342">
        <f t="shared" si="3"/>
        <v>0</v>
      </c>
      <c r="DH67" s="341"/>
      <c r="DI67" s="341"/>
      <c r="DJ67" s="341"/>
      <c r="DK67" s="341"/>
      <c r="DL67" s="341"/>
      <c r="DM67" s="341"/>
      <c r="DN67" s="341"/>
      <c r="DO67" s="341"/>
      <c r="DP67" s="341"/>
      <c r="DQ67" s="341"/>
      <c r="DR67" s="341"/>
      <c r="DS67" s="341"/>
      <c r="DT67" s="341"/>
      <c r="DU67" s="341"/>
      <c r="DV67" s="341"/>
      <c r="DW67" s="341"/>
      <c r="DX67" s="341"/>
      <c r="DY67" s="341"/>
      <c r="DZ67" s="341"/>
      <c r="EA67" s="341"/>
      <c r="EB67" s="341"/>
      <c r="EC67" s="341"/>
      <c r="ED67" s="341"/>
      <c r="EE67" s="341"/>
      <c r="EF67" s="341"/>
      <c r="EG67" s="341"/>
      <c r="EH67" s="341"/>
      <c r="EI67" s="341"/>
      <c r="EJ67" s="341"/>
      <c r="EK67" s="341"/>
      <c r="EL67" s="341"/>
      <c r="EM67" s="341"/>
      <c r="EN67" s="341"/>
      <c r="EO67" s="341"/>
      <c r="EP67" s="341"/>
      <c r="EQ67" s="341"/>
      <c r="ER67" s="341"/>
      <c r="ES67" s="341"/>
      <c r="ET67" s="341"/>
      <c r="EU67" s="341"/>
      <c r="EV67" s="341"/>
      <c r="EW67" s="341"/>
      <c r="EX67" s="341"/>
      <c r="EY67" s="341"/>
      <c r="EZ67" s="341"/>
      <c r="FA67" s="341"/>
      <c r="FB67" s="341"/>
      <c r="FC67" s="341"/>
      <c r="FD67" s="341"/>
      <c r="FE67" s="341"/>
      <c r="FF67" s="341"/>
      <c r="FG67" s="341"/>
      <c r="FH67" s="341"/>
      <c r="FI67" s="341"/>
      <c r="FJ67" s="341"/>
      <c r="FK67" s="341"/>
      <c r="FL67" s="341"/>
      <c r="FM67" s="341"/>
      <c r="FN67" s="341"/>
      <c r="FO67" s="341"/>
      <c r="FP67" s="341"/>
      <c r="FQ67" s="341"/>
      <c r="FR67" s="341"/>
      <c r="FS67" s="341"/>
      <c r="FT67" s="341"/>
      <c r="FU67" s="341"/>
      <c r="FV67" s="341"/>
      <c r="FW67" s="341"/>
      <c r="FX67" s="341"/>
      <c r="FY67" s="341"/>
      <c r="FZ67" s="341"/>
      <c r="GA67" s="341"/>
      <c r="GB67" s="341"/>
      <c r="GC67" s="341"/>
      <c r="GD67" s="341"/>
      <c r="GE67" s="341"/>
      <c r="GF67" s="341"/>
      <c r="GG67" s="341"/>
      <c r="GH67" s="341"/>
      <c r="GI67" s="341"/>
      <c r="GJ67" s="341"/>
      <c r="GK67" s="341"/>
      <c r="GL67" s="341"/>
      <c r="GM67" s="341"/>
      <c r="GN67" s="341"/>
      <c r="GO67" s="341"/>
      <c r="GP67" s="341"/>
      <c r="GQ67" s="341"/>
      <c r="GR67" s="341"/>
      <c r="GS67" s="341"/>
      <c r="GT67" s="341"/>
      <c r="GU67" s="341"/>
      <c r="GV67" s="341"/>
      <c r="GW67" s="341"/>
      <c r="GX67" s="341"/>
      <c r="GY67" s="341"/>
      <c r="GZ67" s="341"/>
      <c r="HA67" s="341"/>
      <c r="HB67" s="341"/>
      <c r="HC67" s="341"/>
      <c r="HD67" s="341"/>
      <c r="HE67" s="341"/>
      <c r="HF67" s="341"/>
      <c r="HG67" s="341"/>
      <c r="HH67" s="341"/>
      <c r="HI67" s="341"/>
      <c r="HJ67" s="341"/>
      <c r="HK67" s="341"/>
      <c r="HL67" s="341"/>
      <c r="HM67" s="341"/>
      <c r="HN67" s="341"/>
      <c r="HO67" s="341"/>
      <c r="HP67" s="341"/>
      <c r="HQ67" s="341"/>
      <c r="HR67" s="341"/>
      <c r="HS67" s="343"/>
    </row>
    <row r="68" spans="1:227" s="352" customFormat="1" ht="12" customHeight="1" x14ac:dyDescent="0.25">
      <c r="A68" s="331"/>
      <c r="B68" s="448"/>
      <c r="C68" s="293"/>
      <c r="D68" s="292"/>
      <c r="E68" s="293"/>
      <c r="F68" s="338" t="s">
        <v>252</v>
      </c>
      <c r="G68" s="432"/>
      <c r="H68" s="429"/>
      <c r="I68" s="429"/>
      <c r="J68" s="344" t="s">
        <v>237</v>
      </c>
      <c r="K68" s="340"/>
      <c r="L68" s="340"/>
      <c r="M68" s="340"/>
      <c r="N68" s="340"/>
      <c r="O68" s="340"/>
      <c r="P68" s="342">
        <f t="shared" si="0"/>
        <v>0</v>
      </c>
      <c r="Q68" s="342">
        <f t="shared" si="0"/>
        <v>0</v>
      </c>
      <c r="R68" s="342">
        <f t="shared" si="0"/>
        <v>5082.0217135883995</v>
      </c>
      <c r="S68" s="342">
        <f t="shared" si="0"/>
        <v>5082.0217135883995</v>
      </c>
      <c r="T68" s="341"/>
      <c r="U68" s="341"/>
      <c r="V68" s="342">
        <f>V61*V64/1000</f>
        <v>5082.0217135883995</v>
      </c>
      <c r="W68" s="342">
        <f>W61*W64/1000</f>
        <v>5082.0217135883995</v>
      </c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2">
        <f t="shared" si="1"/>
        <v>0</v>
      </c>
      <c r="BE68" s="342">
        <f t="shared" si="1"/>
        <v>0</v>
      </c>
      <c r="BF68" s="342">
        <f t="shared" si="1"/>
        <v>0</v>
      </c>
      <c r="BG68" s="342">
        <f t="shared" si="1"/>
        <v>0</v>
      </c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1"/>
      <c r="BV68" s="341"/>
      <c r="BW68" s="341"/>
      <c r="BX68" s="342">
        <f t="shared" si="2"/>
        <v>0</v>
      </c>
      <c r="BY68" s="342">
        <f t="shared" si="2"/>
        <v>0</v>
      </c>
      <c r="BZ68" s="342">
        <f t="shared" si="2"/>
        <v>0</v>
      </c>
      <c r="CA68" s="342">
        <f t="shared" si="2"/>
        <v>0</v>
      </c>
      <c r="CB68" s="341"/>
      <c r="CC68" s="341"/>
      <c r="CD68" s="341"/>
      <c r="CE68" s="341"/>
      <c r="CF68" s="341"/>
      <c r="CG68" s="341"/>
      <c r="CH68" s="341"/>
      <c r="CI68" s="341"/>
      <c r="CJ68" s="341"/>
      <c r="CK68" s="341"/>
      <c r="CL68" s="341"/>
      <c r="CM68" s="341"/>
      <c r="CN68" s="341"/>
      <c r="CO68" s="341"/>
      <c r="CP68" s="341"/>
      <c r="CQ68" s="341"/>
      <c r="CR68" s="341"/>
      <c r="CS68" s="341"/>
      <c r="CT68" s="341"/>
      <c r="CU68" s="341"/>
      <c r="CV68" s="341"/>
      <c r="CW68" s="341"/>
      <c r="CX68" s="341"/>
      <c r="CY68" s="341"/>
      <c r="CZ68" s="341"/>
      <c r="DA68" s="341"/>
      <c r="DB68" s="341"/>
      <c r="DC68" s="341"/>
      <c r="DD68" s="342">
        <f t="shared" si="3"/>
        <v>0</v>
      </c>
      <c r="DE68" s="342">
        <f t="shared" si="3"/>
        <v>0</v>
      </c>
      <c r="DF68" s="342">
        <f t="shared" si="3"/>
        <v>0</v>
      </c>
      <c r="DG68" s="342">
        <f t="shared" si="3"/>
        <v>0</v>
      </c>
      <c r="DH68" s="341"/>
      <c r="DI68" s="341"/>
      <c r="DJ68" s="341"/>
      <c r="DK68" s="341"/>
      <c r="DL68" s="341"/>
      <c r="DM68" s="341"/>
      <c r="DN68" s="341"/>
      <c r="DO68" s="341"/>
      <c r="DP68" s="341"/>
      <c r="DQ68" s="341"/>
      <c r="DR68" s="341"/>
      <c r="DS68" s="341"/>
      <c r="DT68" s="341"/>
      <c r="DU68" s="341"/>
      <c r="DV68" s="341"/>
      <c r="DW68" s="341"/>
      <c r="DX68" s="341"/>
      <c r="DY68" s="341"/>
      <c r="DZ68" s="341"/>
      <c r="EA68" s="341"/>
      <c r="EB68" s="341"/>
      <c r="EC68" s="341"/>
      <c r="ED68" s="341"/>
      <c r="EE68" s="341"/>
      <c r="EF68" s="341"/>
      <c r="EG68" s="341"/>
      <c r="EH68" s="341"/>
      <c r="EI68" s="341"/>
      <c r="EJ68" s="341"/>
      <c r="EK68" s="341"/>
      <c r="EL68" s="341"/>
      <c r="EM68" s="341"/>
      <c r="EN68" s="341"/>
      <c r="EO68" s="341"/>
      <c r="EP68" s="341"/>
      <c r="EQ68" s="341"/>
      <c r="ER68" s="341"/>
      <c r="ES68" s="341"/>
      <c r="ET68" s="341"/>
      <c r="EU68" s="341"/>
      <c r="EV68" s="341"/>
      <c r="EW68" s="341"/>
      <c r="EX68" s="341"/>
      <c r="EY68" s="341"/>
      <c r="EZ68" s="341"/>
      <c r="FA68" s="341"/>
      <c r="FB68" s="341"/>
      <c r="FC68" s="341"/>
      <c r="FD68" s="341"/>
      <c r="FE68" s="341"/>
      <c r="FF68" s="341"/>
      <c r="FG68" s="341"/>
      <c r="FH68" s="341"/>
      <c r="FI68" s="341"/>
      <c r="FJ68" s="341"/>
      <c r="FK68" s="341"/>
      <c r="FL68" s="341"/>
      <c r="FM68" s="341"/>
      <c r="FN68" s="341"/>
      <c r="FO68" s="341"/>
      <c r="FP68" s="341"/>
      <c r="FQ68" s="341"/>
      <c r="FR68" s="341"/>
      <c r="FS68" s="341"/>
      <c r="FT68" s="341"/>
      <c r="FU68" s="341"/>
      <c r="FV68" s="341"/>
      <c r="FW68" s="341"/>
      <c r="FX68" s="341"/>
      <c r="FY68" s="341"/>
      <c r="FZ68" s="341"/>
      <c r="GA68" s="341"/>
      <c r="GB68" s="341"/>
      <c r="GC68" s="341"/>
      <c r="GD68" s="341"/>
      <c r="GE68" s="341"/>
      <c r="GF68" s="341"/>
      <c r="GG68" s="341"/>
      <c r="GH68" s="341"/>
      <c r="GI68" s="341"/>
      <c r="GJ68" s="341"/>
      <c r="GK68" s="341"/>
      <c r="GL68" s="341"/>
      <c r="GM68" s="341"/>
      <c r="GN68" s="341"/>
      <c r="GO68" s="341"/>
      <c r="GP68" s="341"/>
      <c r="GQ68" s="341"/>
      <c r="GR68" s="341"/>
      <c r="GS68" s="341"/>
      <c r="GT68" s="341"/>
      <c r="GU68" s="341"/>
      <c r="GV68" s="341"/>
      <c r="GW68" s="341"/>
      <c r="GX68" s="341"/>
      <c r="GY68" s="341"/>
      <c r="GZ68" s="341"/>
      <c r="HA68" s="341"/>
      <c r="HB68" s="341"/>
      <c r="HC68" s="341"/>
      <c r="HD68" s="341"/>
      <c r="HE68" s="341"/>
      <c r="HF68" s="341"/>
      <c r="HG68" s="341"/>
      <c r="HH68" s="341"/>
      <c r="HI68" s="341"/>
      <c r="HJ68" s="341"/>
      <c r="HK68" s="341"/>
      <c r="HL68" s="341"/>
      <c r="HM68" s="341"/>
      <c r="HN68" s="341"/>
      <c r="HO68" s="341"/>
      <c r="HP68" s="341"/>
      <c r="HQ68" s="341"/>
      <c r="HR68" s="341"/>
      <c r="HS68" s="343"/>
    </row>
    <row r="69" spans="1:227" s="352" customFormat="1" ht="12" customHeight="1" x14ac:dyDescent="0.25">
      <c r="A69" s="331"/>
      <c r="B69" s="448"/>
      <c r="C69" s="293"/>
      <c r="D69" s="292"/>
      <c r="E69" s="293"/>
      <c r="F69" s="338" t="s">
        <v>253</v>
      </c>
      <c r="G69" s="434" t="s">
        <v>254</v>
      </c>
      <c r="H69" s="435"/>
      <c r="I69" s="435" t="s">
        <v>255</v>
      </c>
      <c r="J69" s="339" t="s">
        <v>235</v>
      </c>
      <c r="K69" s="340"/>
      <c r="L69" s="340"/>
      <c r="M69" s="340"/>
      <c r="N69" s="340"/>
      <c r="O69" s="340"/>
      <c r="P69" s="341"/>
      <c r="Q69" s="341"/>
      <c r="R69" s="341"/>
      <c r="S69" s="341"/>
      <c r="T69" s="341"/>
      <c r="U69" s="341"/>
      <c r="V69" s="346"/>
      <c r="W69" s="347"/>
      <c r="X69" s="341"/>
      <c r="Y69" s="341"/>
      <c r="Z69" s="341"/>
      <c r="AA69" s="341"/>
      <c r="AB69" s="341"/>
      <c r="AC69" s="341"/>
      <c r="AD69" s="341"/>
      <c r="AE69" s="341"/>
      <c r="AF69" s="341"/>
      <c r="AG69" s="341"/>
      <c r="AH69" s="341"/>
      <c r="AI69" s="341"/>
      <c r="AJ69" s="341"/>
      <c r="AK69" s="341"/>
      <c r="AL69" s="341"/>
      <c r="AM69" s="341"/>
      <c r="AN69" s="341"/>
      <c r="AO69" s="341"/>
      <c r="AP69" s="341"/>
      <c r="AQ69" s="341"/>
      <c r="AR69" s="341"/>
      <c r="AS69" s="341"/>
      <c r="AT69" s="341"/>
      <c r="AU69" s="341"/>
      <c r="AV69" s="341"/>
      <c r="AW69" s="341"/>
      <c r="AX69" s="341"/>
      <c r="AY69" s="341"/>
      <c r="AZ69" s="341"/>
      <c r="BA69" s="341"/>
      <c r="BB69" s="341"/>
      <c r="BC69" s="341"/>
      <c r="BD69" s="341"/>
      <c r="BE69" s="341"/>
      <c r="BF69" s="341"/>
      <c r="BG69" s="341"/>
      <c r="BH69" s="341"/>
      <c r="BI69" s="341"/>
      <c r="BJ69" s="341"/>
      <c r="BK69" s="341"/>
      <c r="BL69" s="341"/>
      <c r="BM69" s="341"/>
      <c r="BN69" s="341"/>
      <c r="BO69" s="341"/>
      <c r="BP69" s="341"/>
      <c r="BQ69" s="341"/>
      <c r="BR69" s="341"/>
      <c r="BS69" s="341"/>
      <c r="BT69" s="341"/>
      <c r="BU69" s="341"/>
      <c r="BV69" s="341"/>
      <c r="BW69" s="341"/>
      <c r="BX69" s="341"/>
      <c r="BY69" s="341"/>
      <c r="BZ69" s="341"/>
      <c r="CA69" s="341"/>
      <c r="CB69" s="341"/>
      <c r="CC69" s="341"/>
      <c r="CD69" s="341"/>
      <c r="CE69" s="341"/>
      <c r="CF69" s="341"/>
      <c r="CG69" s="341"/>
      <c r="CH69" s="341"/>
      <c r="CI69" s="341"/>
      <c r="CJ69" s="341"/>
      <c r="CK69" s="341"/>
      <c r="CL69" s="341"/>
      <c r="CM69" s="341"/>
      <c r="CN69" s="341"/>
      <c r="CO69" s="341"/>
      <c r="CP69" s="341"/>
      <c r="CQ69" s="341"/>
      <c r="CR69" s="341"/>
      <c r="CS69" s="341"/>
      <c r="CT69" s="341"/>
      <c r="CU69" s="341"/>
      <c r="CV69" s="341"/>
      <c r="CW69" s="341"/>
      <c r="CX69" s="341"/>
      <c r="CY69" s="341"/>
      <c r="CZ69" s="341"/>
      <c r="DA69" s="341"/>
      <c r="DB69" s="341"/>
      <c r="DC69" s="341"/>
      <c r="DD69" s="341"/>
      <c r="DE69" s="341"/>
      <c r="DF69" s="341"/>
      <c r="DG69" s="341"/>
      <c r="DH69" s="341"/>
      <c r="DI69" s="341"/>
      <c r="DJ69" s="341"/>
      <c r="DK69" s="341"/>
      <c r="DL69" s="341"/>
      <c r="DM69" s="341"/>
      <c r="DN69" s="341"/>
      <c r="DO69" s="341"/>
      <c r="DP69" s="341"/>
      <c r="DQ69" s="341"/>
      <c r="DR69" s="341"/>
      <c r="DS69" s="341"/>
      <c r="DT69" s="341"/>
      <c r="DU69" s="341"/>
      <c r="DV69" s="341"/>
      <c r="DW69" s="341"/>
      <c r="DX69" s="341"/>
      <c r="DY69" s="341"/>
      <c r="DZ69" s="341"/>
      <c r="EA69" s="341"/>
      <c r="EB69" s="341"/>
      <c r="EC69" s="341"/>
      <c r="ED69" s="341"/>
      <c r="EE69" s="341"/>
      <c r="EF69" s="341"/>
      <c r="EG69" s="341"/>
      <c r="EH69" s="341"/>
      <c r="EI69" s="341"/>
      <c r="EJ69" s="341"/>
      <c r="EK69" s="341"/>
      <c r="EL69" s="341"/>
      <c r="EM69" s="341"/>
      <c r="EN69" s="341"/>
      <c r="EO69" s="341"/>
      <c r="EP69" s="341"/>
      <c r="EQ69" s="341"/>
      <c r="ER69" s="341"/>
      <c r="ES69" s="341"/>
      <c r="ET69" s="341"/>
      <c r="EU69" s="341"/>
      <c r="EV69" s="341"/>
      <c r="EW69" s="341"/>
      <c r="EX69" s="341"/>
      <c r="EY69" s="341"/>
      <c r="EZ69" s="341"/>
      <c r="FA69" s="341"/>
      <c r="FB69" s="341"/>
      <c r="FC69" s="341"/>
      <c r="FD69" s="341"/>
      <c r="FE69" s="341"/>
      <c r="FF69" s="341"/>
      <c r="FG69" s="341"/>
      <c r="FH69" s="341"/>
      <c r="FI69" s="341"/>
      <c r="FJ69" s="341"/>
      <c r="FK69" s="341"/>
      <c r="FL69" s="341"/>
      <c r="FM69" s="341"/>
      <c r="FN69" s="341"/>
      <c r="FO69" s="341"/>
      <c r="FP69" s="341"/>
      <c r="FQ69" s="341"/>
      <c r="FR69" s="341"/>
      <c r="FS69" s="341"/>
      <c r="FT69" s="341"/>
      <c r="FU69" s="341"/>
      <c r="FV69" s="341"/>
      <c r="FW69" s="341"/>
      <c r="FX69" s="341"/>
      <c r="FY69" s="341"/>
      <c r="FZ69" s="341"/>
      <c r="GA69" s="341"/>
      <c r="GB69" s="341"/>
      <c r="GC69" s="341"/>
      <c r="GD69" s="341"/>
      <c r="GE69" s="341"/>
      <c r="GF69" s="341"/>
      <c r="GG69" s="341"/>
      <c r="GH69" s="341"/>
      <c r="GI69" s="341"/>
      <c r="GJ69" s="341"/>
      <c r="GK69" s="341"/>
      <c r="GL69" s="341"/>
      <c r="GM69" s="341"/>
      <c r="GN69" s="341"/>
      <c r="GO69" s="341"/>
      <c r="GP69" s="341"/>
      <c r="GQ69" s="341"/>
      <c r="GR69" s="341"/>
      <c r="GS69" s="341"/>
      <c r="GT69" s="341"/>
      <c r="GU69" s="341"/>
      <c r="GV69" s="341"/>
      <c r="GW69" s="341"/>
      <c r="GX69" s="341"/>
      <c r="GY69" s="341"/>
      <c r="GZ69" s="341"/>
      <c r="HA69" s="341"/>
      <c r="HB69" s="341"/>
      <c r="HC69" s="341"/>
      <c r="HD69" s="341"/>
      <c r="HE69" s="341"/>
      <c r="HF69" s="341"/>
      <c r="HG69" s="341"/>
      <c r="HH69" s="341"/>
      <c r="HI69" s="341"/>
      <c r="HJ69" s="341"/>
      <c r="HK69" s="341"/>
      <c r="HL69" s="341"/>
      <c r="HM69" s="341"/>
      <c r="HN69" s="341"/>
      <c r="HO69" s="341"/>
      <c r="HP69" s="341"/>
      <c r="HQ69" s="341"/>
      <c r="HR69" s="341"/>
      <c r="HS69" s="343"/>
    </row>
    <row r="70" spans="1:227" s="352" customFormat="1" ht="12" customHeight="1" x14ac:dyDescent="0.25">
      <c r="A70" s="331"/>
      <c r="B70" s="448"/>
      <c r="C70" s="293"/>
      <c r="D70" s="292"/>
      <c r="E70" s="293"/>
      <c r="F70" s="338" t="s">
        <v>256</v>
      </c>
      <c r="G70" s="443"/>
      <c r="H70" s="444"/>
      <c r="I70" s="445"/>
      <c r="J70" s="344" t="s">
        <v>237</v>
      </c>
      <c r="K70" s="340"/>
      <c r="L70" s="340"/>
      <c r="M70" s="340"/>
      <c r="N70" s="340"/>
      <c r="O70" s="340"/>
      <c r="P70" s="341"/>
      <c r="Q70" s="341"/>
      <c r="R70" s="341"/>
      <c r="S70" s="341"/>
      <c r="T70" s="341"/>
      <c r="U70" s="341"/>
      <c r="V70" s="342">
        <f>V69*V57</f>
        <v>0</v>
      </c>
      <c r="W70" s="342">
        <f>W69*W57</f>
        <v>0</v>
      </c>
      <c r="X70" s="341"/>
      <c r="Y70" s="341"/>
      <c r="Z70" s="341"/>
      <c r="AA70" s="341"/>
      <c r="AB70" s="341"/>
      <c r="AC70" s="341"/>
      <c r="AD70" s="341"/>
      <c r="AE70" s="341"/>
      <c r="AF70" s="341"/>
      <c r="AG70" s="341"/>
      <c r="AH70" s="341"/>
      <c r="AI70" s="341"/>
      <c r="AJ70" s="341"/>
      <c r="AK70" s="341"/>
      <c r="AL70" s="341"/>
      <c r="AM70" s="341"/>
      <c r="AN70" s="341"/>
      <c r="AO70" s="341"/>
      <c r="AP70" s="341"/>
      <c r="AQ70" s="341"/>
      <c r="AR70" s="341"/>
      <c r="AS70" s="341"/>
      <c r="AT70" s="341"/>
      <c r="AU70" s="341"/>
      <c r="AV70" s="341"/>
      <c r="AW70" s="341"/>
      <c r="AX70" s="341"/>
      <c r="AY70" s="341"/>
      <c r="AZ70" s="341"/>
      <c r="BA70" s="341"/>
      <c r="BB70" s="341"/>
      <c r="BC70" s="341"/>
      <c r="BD70" s="341"/>
      <c r="BE70" s="341"/>
      <c r="BF70" s="341"/>
      <c r="BG70" s="341"/>
      <c r="BH70" s="341"/>
      <c r="BI70" s="341"/>
      <c r="BJ70" s="341"/>
      <c r="BK70" s="341"/>
      <c r="BL70" s="341"/>
      <c r="BM70" s="341"/>
      <c r="BN70" s="341"/>
      <c r="BO70" s="341"/>
      <c r="BP70" s="341"/>
      <c r="BQ70" s="341"/>
      <c r="BR70" s="341"/>
      <c r="BS70" s="341"/>
      <c r="BT70" s="341"/>
      <c r="BU70" s="341"/>
      <c r="BV70" s="341"/>
      <c r="BW70" s="341"/>
      <c r="BX70" s="341"/>
      <c r="BY70" s="341"/>
      <c r="BZ70" s="341"/>
      <c r="CA70" s="341"/>
      <c r="CB70" s="341"/>
      <c r="CC70" s="341"/>
      <c r="CD70" s="341"/>
      <c r="CE70" s="341"/>
      <c r="CF70" s="341"/>
      <c r="CG70" s="341"/>
      <c r="CH70" s="341"/>
      <c r="CI70" s="341"/>
      <c r="CJ70" s="341"/>
      <c r="CK70" s="341"/>
      <c r="CL70" s="341"/>
      <c r="CM70" s="341"/>
      <c r="CN70" s="341"/>
      <c r="CO70" s="341"/>
      <c r="CP70" s="341"/>
      <c r="CQ70" s="341"/>
      <c r="CR70" s="341"/>
      <c r="CS70" s="341"/>
      <c r="CT70" s="341"/>
      <c r="CU70" s="341"/>
      <c r="CV70" s="341"/>
      <c r="CW70" s="341"/>
      <c r="CX70" s="341"/>
      <c r="CY70" s="341"/>
      <c r="CZ70" s="341"/>
      <c r="DA70" s="341"/>
      <c r="DB70" s="341"/>
      <c r="DC70" s="341"/>
      <c r="DD70" s="341"/>
      <c r="DE70" s="341"/>
      <c r="DF70" s="341"/>
      <c r="DG70" s="341"/>
      <c r="DH70" s="341"/>
      <c r="DI70" s="341"/>
      <c r="DJ70" s="341"/>
      <c r="DK70" s="341"/>
      <c r="DL70" s="341"/>
      <c r="DM70" s="341"/>
      <c r="DN70" s="341"/>
      <c r="DO70" s="341"/>
      <c r="DP70" s="341"/>
      <c r="DQ70" s="341"/>
      <c r="DR70" s="341"/>
      <c r="DS70" s="341"/>
      <c r="DT70" s="341"/>
      <c r="DU70" s="341"/>
      <c r="DV70" s="341"/>
      <c r="DW70" s="341"/>
      <c r="DX70" s="341"/>
      <c r="DY70" s="341"/>
      <c r="DZ70" s="341"/>
      <c r="EA70" s="341"/>
      <c r="EB70" s="341"/>
      <c r="EC70" s="341"/>
      <c r="ED70" s="341"/>
      <c r="EE70" s="341"/>
      <c r="EF70" s="341"/>
      <c r="EG70" s="341"/>
      <c r="EH70" s="341"/>
      <c r="EI70" s="341"/>
      <c r="EJ70" s="341"/>
      <c r="EK70" s="341"/>
      <c r="EL70" s="341"/>
      <c r="EM70" s="341"/>
      <c r="EN70" s="341"/>
      <c r="EO70" s="341"/>
      <c r="EP70" s="341"/>
      <c r="EQ70" s="341"/>
      <c r="ER70" s="341"/>
      <c r="ES70" s="341"/>
      <c r="ET70" s="341"/>
      <c r="EU70" s="341"/>
      <c r="EV70" s="341"/>
      <c r="EW70" s="341"/>
      <c r="EX70" s="341"/>
      <c r="EY70" s="341"/>
      <c r="EZ70" s="341"/>
      <c r="FA70" s="341"/>
      <c r="FB70" s="341"/>
      <c r="FC70" s="341"/>
      <c r="FD70" s="341"/>
      <c r="FE70" s="341"/>
      <c r="FF70" s="341"/>
      <c r="FG70" s="341"/>
      <c r="FH70" s="341"/>
      <c r="FI70" s="341"/>
      <c r="FJ70" s="341"/>
      <c r="FK70" s="341"/>
      <c r="FL70" s="341"/>
      <c r="FM70" s="341"/>
      <c r="FN70" s="341"/>
      <c r="FO70" s="341"/>
      <c r="FP70" s="341"/>
      <c r="FQ70" s="341"/>
      <c r="FR70" s="341"/>
      <c r="FS70" s="341"/>
      <c r="FT70" s="341"/>
      <c r="FU70" s="341"/>
      <c r="FV70" s="341"/>
      <c r="FW70" s="341"/>
      <c r="FX70" s="341"/>
      <c r="FY70" s="341"/>
      <c r="FZ70" s="341"/>
      <c r="GA70" s="341"/>
      <c r="GB70" s="341"/>
      <c r="GC70" s="341"/>
      <c r="GD70" s="341"/>
      <c r="GE70" s="341"/>
      <c r="GF70" s="341"/>
      <c r="GG70" s="341"/>
      <c r="GH70" s="341"/>
      <c r="GI70" s="341"/>
      <c r="GJ70" s="341"/>
      <c r="GK70" s="341"/>
      <c r="GL70" s="341"/>
      <c r="GM70" s="341"/>
      <c r="GN70" s="341"/>
      <c r="GO70" s="341"/>
      <c r="GP70" s="341"/>
      <c r="GQ70" s="341"/>
      <c r="GR70" s="341"/>
      <c r="GS70" s="341"/>
      <c r="GT70" s="341"/>
      <c r="GU70" s="341"/>
      <c r="GV70" s="341"/>
      <c r="GW70" s="341"/>
      <c r="GX70" s="341"/>
      <c r="GY70" s="341"/>
      <c r="GZ70" s="341"/>
      <c r="HA70" s="341"/>
      <c r="HB70" s="341"/>
      <c r="HC70" s="341"/>
      <c r="HD70" s="341"/>
      <c r="HE70" s="341"/>
      <c r="HF70" s="341"/>
      <c r="HG70" s="341"/>
      <c r="HH70" s="341"/>
      <c r="HI70" s="341"/>
      <c r="HJ70" s="341"/>
      <c r="HK70" s="341"/>
      <c r="HL70" s="341"/>
      <c r="HM70" s="341"/>
      <c r="HN70" s="341"/>
      <c r="HO70" s="341"/>
      <c r="HP70" s="341"/>
      <c r="HQ70" s="341"/>
      <c r="HR70" s="341"/>
      <c r="HS70" s="343"/>
    </row>
    <row r="71" spans="1:227" s="352" customFormat="1" ht="12" customHeight="1" x14ac:dyDescent="0.25">
      <c r="A71" s="331"/>
      <c r="B71" s="448"/>
      <c r="C71" s="293"/>
      <c r="D71" s="292"/>
      <c r="E71" s="293"/>
      <c r="F71" s="338" t="s">
        <v>257</v>
      </c>
      <c r="G71" s="443"/>
      <c r="H71" s="445"/>
      <c r="I71" s="434" t="s">
        <v>258</v>
      </c>
      <c r="J71" s="446"/>
      <c r="K71" s="340"/>
      <c r="L71" s="340"/>
      <c r="M71" s="340"/>
      <c r="N71" s="340"/>
      <c r="O71" s="340"/>
      <c r="P71" s="342">
        <f>SUM(T71,X71,AB71)</f>
        <v>0</v>
      </c>
      <c r="Q71" s="342">
        <f>SUM(U71,Y71,AC71)</f>
        <v>0</v>
      </c>
      <c r="R71" s="342">
        <f>SUM(V71,Z71,AD71)</f>
        <v>0</v>
      </c>
      <c r="S71" s="342">
        <f>SUM(W71,AA71,AE71)</f>
        <v>0</v>
      </c>
      <c r="T71" s="341"/>
      <c r="U71" s="341"/>
      <c r="V71" s="346"/>
      <c r="W71" s="347"/>
      <c r="X71" s="341"/>
      <c r="Y71" s="341"/>
      <c r="Z71" s="341"/>
      <c r="AA71" s="341"/>
      <c r="AB71" s="341"/>
      <c r="AC71" s="341"/>
      <c r="AD71" s="341"/>
      <c r="AE71" s="341"/>
      <c r="AF71" s="341"/>
      <c r="AG71" s="341"/>
      <c r="AH71" s="341"/>
      <c r="AI71" s="341"/>
      <c r="AJ71" s="341"/>
      <c r="AK71" s="341"/>
      <c r="AL71" s="341"/>
      <c r="AM71" s="341"/>
      <c r="AN71" s="341"/>
      <c r="AO71" s="341"/>
      <c r="AP71" s="341"/>
      <c r="AQ71" s="341"/>
      <c r="AR71" s="341"/>
      <c r="AS71" s="341"/>
      <c r="AT71" s="341"/>
      <c r="AU71" s="341"/>
      <c r="AV71" s="341"/>
      <c r="AW71" s="341"/>
      <c r="AX71" s="341"/>
      <c r="AY71" s="341"/>
      <c r="AZ71" s="341"/>
      <c r="BA71" s="341"/>
      <c r="BB71" s="341"/>
      <c r="BC71" s="341"/>
      <c r="BD71" s="341"/>
      <c r="BE71" s="341"/>
      <c r="BF71" s="341"/>
      <c r="BG71" s="341"/>
      <c r="BH71" s="341"/>
      <c r="BI71" s="341"/>
      <c r="BJ71" s="341"/>
      <c r="BK71" s="341"/>
      <c r="BL71" s="341"/>
      <c r="BM71" s="341"/>
      <c r="BN71" s="341"/>
      <c r="BO71" s="341"/>
      <c r="BP71" s="341"/>
      <c r="BQ71" s="341"/>
      <c r="BR71" s="341"/>
      <c r="BS71" s="341"/>
      <c r="BT71" s="341"/>
      <c r="BU71" s="341"/>
      <c r="BV71" s="341"/>
      <c r="BW71" s="341"/>
      <c r="BX71" s="341"/>
      <c r="BY71" s="341"/>
      <c r="BZ71" s="341"/>
      <c r="CA71" s="341"/>
      <c r="CB71" s="341"/>
      <c r="CC71" s="341"/>
      <c r="CD71" s="341"/>
      <c r="CE71" s="341"/>
      <c r="CF71" s="341"/>
      <c r="CG71" s="341"/>
      <c r="CH71" s="341"/>
      <c r="CI71" s="341"/>
      <c r="CJ71" s="341"/>
      <c r="CK71" s="341"/>
      <c r="CL71" s="341"/>
      <c r="CM71" s="341"/>
      <c r="CN71" s="341"/>
      <c r="CO71" s="341"/>
      <c r="CP71" s="341"/>
      <c r="CQ71" s="341"/>
      <c r="CR71" s="341"/>
      <c r="CS71" s="341"/>
      <c r="CT71" s="341"/>
      <c r="CU71" s="341"/>
      <c r="CV71" s="341"/>
      <c r="CW71" s="341"/>
      <c r="CX71" s="341"/>
      <c r="CY71" s="341"/>
      <c r="CZ71" s="341"/>
      <c r="DA71" s="341"/>
      <c r="DB71" s="341"/>
      <c r="DC71" s="341"/>
      <c r="DD71" s="341"/>
      <c r="DE71" s="341"/>
      <c r="DF71" s="341"/>
      <c r="DG71" s="341"/>
      <c r="DH71" s="341"/>
      <c r="DI71" s="341"/>
      <c r="DJ71" s="341"/>
      <c r="DK71" s="341"/>
      <c r="DL71" s="341"/>
      <c r="DM71" s="341"/>
      <c r="DN71" s="341"/>
      <c r="DO71" s="341"/>
      <c r="DP71" s="341"/>
      <c r="DQ71" s="341"/>
      <c r="DR71" s="341"/>
      <c r="DS71" s="341"/>
      <c r="DT71" s="341"/>
      <c r="DU71" s="341"/>
      <c r="DV71" s="341"/>
      <c r="DW71" s="341"/>
      <c r="DX71" s="341"/>
      <c r="DY71" s="341"/>
      <c r="DZ71" s="341"/>
      <c r="EA71" s="341"/>
      <c r="EB71" s="341"/>
      <c r="EC71" s="341"/>
      <c r="ED71" s="341"/>
      <c r="EE71" s="341"/>
      <c r="EF71" s="341"/>
      <c r="EG71" s="341"/>
      <c r="EH71" s="341"/>
      <c r="EI71" s="341"/>
      <c r="EJ71" s="341"/>
      <c r="EK71" s="341"/>
      <c r="EL71" s="341"/>
      <c r="EM71" s="341"/>
      <c r="EN71" s="341"/>
      <c r="EO71" s="341"/>
      <c r="EP71" s="341"/>
      <c r="EQ71" s="341"/>
      <c r="ER71" s="341"/>
      <c r="ES71" s="341"/>
      <c r="ET71" s="341"/>
      <c r="EU71" s="341"/>
      <c r="EV71" s="341"/>
      <c r="EW71" s="341"/>
      <c r="EX71" s="341"/>
      <c r="EY71" s="341"/>
      <c r="EZ71" s="341"/>
      <c r="FA71" s="341"/>
      <c r="FB71" s="341"/>
      <c r="FC71" s="341"/>
      <c r="FD71" s="341"/>
      <c r="FE71" s="341"/>
      <c r="FF71" s="341"/>
      <c r="FG71" s="341"/>
      <c r="FH71" s="341"/>
      <c r="FI71" s="341"/>
      <c r="FJ71" s="341"/>
      <c r="FK71" s="341"/>
      <c r="FL71" s="341"/>
      <c r="FM71" s="341"/>
      <c r="FN71" s="341"/>
      <c r="FO71" s="341"/>
      <c r="FP71" s="341"/>
      <c r="FQ71" s="341"/>
      <c r="FR71" s="341"/>
      <c r="FS71" s="341"/>
      <c r="FT71" s="341"/>
      <c r="FU71" s="341"/>
      <c r="FV71" s="341"/>
      <c r="FW71" s="341"/>
      <c r="FX71" s="341"/>
      <c r="FY71" s="341"/>
      <c r="FZ71" s="341"/>
      <c r="GA71" s="341"/>
      <c r="GB71" s="341"/>
      <c r="GC71" s="341"/>
      <c r="GD71" s="341"/>
      <c r="GE71" s="341"/>
      <c r="GF71" s="341"/>
      <c r="GG71" s="341"/>
      <c r="GH71" s="341"/>
      <c r="GI71" s="341"/>
      <c r="GJ71" s="341"/>
      <c r="GK71" s="341"/>
      <c r="GL71" s="341"/>
      <c r="GM71" s="341"/>
      <c r="GN71" s="341"/>
      <c r="GO71" s="341"/>
      <c r="GP71" s="341"/>
      <c r="GQ71" s="341"/>
      <c r="GR71" s="341"/>
      <c r="GS71" s="341"/>
      <c r="GT71" s="341"/>
      <c r="GU71" s="341"/>
      <c r="GV71" s="341"/>
      <c r="GW71" s="341"/>
      <c r="GX71" s="341"/>
      <c r="GY71" s="341"/>
      <c r="GZ71" s="341"/>
      <c r="HA71" s="341"/>
      <c r="HB71" s="341"/>
      <c r="HC71" s="341"/>
      <c r="HD71" s="341"/>
      <c r="HE71" s="341"/>
      <c r="HF71" s="341"/>
      <c r="HG71" s="341"/>
      <c r="HH71" s="341"/>
      <c r="HI71" s="341"/>
      <c r="HJ71" s="341"/>
      <c r="HK71" s="341"/>
      <c r="HL71" s="341"/>
      <c r="HM71" s="341"/>
      <c r="HN71" s="341"/>
      <c r="HO71" s="341"/>
      <c r="HP71" s="341"/>
      <c r="HQ71" s="341"/>
      <c r="HR71" s="341"/>
      <c r="HS71" s="343"/>
    </row>
    <row r="72" spans="1:227" s="352" customFormat="1" ht="12" customHeight="1" x14ac:dyDescent="0.25">
      <c r="A72" s="331"/>
      <c r="B72" s="448"/>
      <c r="C72" s="293"/>
      <c r="D72" s="292"/>
      <c r="E72" s="293"/>
      <c r="F72" s="338" t="s">
        <v>259</v>
      </c>
      <c r="G72" s="441" t="s">
        <v>260</v>
      </c>
      <c r="H72" s="435" t="s">
        <v>261</v>
      </c>
      <c r="I72" s="428" t="s">
        <v>262</v>
      </c>
      <c r="J72" s="339" t="s">
        <v>235</v>
      </c>
      <c r="K72" s="340"/>
      <c r="L72" s="340"/>
      <c r="M72" s="340"/>
      <c r="N72" s="340"/>
      <c r="O72" s="340"/>
      <c r="P72" s="341"/>
      <c r="Q72" s="341"/>
      <c r="R72" s="341"/>
      <c r="S72" s="341"/>
      <c r="T72" s="341"/>
      <c r="U72" s="341"/>
      <c r="V72" s="341"/>
      <c r="W72" s="341"/>
      <c r="X72" s="341"/>
      <c r="Y72" s="341"/>
      <c r="Z72" s="341"/>
      <c r="AA72" s="341"/>
      <c r="AB72" s="341"/>
      <c r="AC72" s="341"/>
      <c r="AD72" s="341"/>
      <c r="AE72" s="341"/>
      <c r="AF72" s="341"/>
      <c r="AG72" s="341"/>
      <c r="AH72" s="341"/>
      <c r="AI72" s="341"/>
      <c r="AJ72" s="341"/>
      <c r="AK72" s="341"/>
      <c r="AL72" s="341"/>
      <c r="AM72" s="341"/>
      <c r="AN72" s="341"/>
      <c r="AO72" s="341"/>
      <c r="AP72" s="341"/>
      <c r="AQ72" s="341"/>
      <c r="AR72" s="341"/>
      <c r="AS72" s="341"/>
      <c r="AT72" s="341"/>
      <c r="AU72" s="341"/>
      <c r="AV72" s="341"/>
      <c r="AW72" s="341"/>
      <c r="AX72" s="341"/>
      <c r="AY72" s="341"/>
      <c r="AZ72" s="341"/>
      <c r="BA72" s="341"/>
      <c r="BB72" s="341"/>
      <c r="BC72" s="341"/>
      <c r="BD72" s="342">
        <f>IF(BD74=0,0,BD75*1000/BD74)</f>
        <v>0</v>
      </c>
      <c r="BE72" s="342">
        <f>IF(BE74=0,0,BE75*1000/BE74)</f>
        <v>0</v>
      </c>
      <c r="BF72" s="342">
        <f>IF(BF74=0,0,BF75*1000/BF74)</f>
        <v>0</v>
      </c>
      <c r="BG72" s="342">
        <f>IF(BG74=0,0,BG75*1000/BG74)</f>
        <v>0</v>
      </c>
      <c r="BH72" s="341"/>
      <c r="BI72" s="341"/>
      <c r="BJ72" s="341"/>
      <c r="BK72" s="341"/>
      <c r="BL72" s="341"/>
      <c r="BM72" s="341"/>
      <c r="BN72" s="341"/>
      <c r="BO72" s="341"/>
      <c r="BP72" s="341"/>
      <c r="BQ72" s="341"/>
      <c r="BR72" s="341"/>
      <c r="BS72" s="341"/>
      <c r="BT72" s="341"/>
      <c r="BU72" s="341"/>
      <c r="BV72" s="341"/>
      <c r="BW72" s="341"/>
      <c r="BX72" s="342">
        <f>IF(BX74=0,0,BX75*1000/BX74)</f>
        <v>0</v>
      </c>
      <c r="BY72" s="342">
        <f>IF(BY74=0,0,BY75*1000/BY74)</f>
        <v>0</v>
      </c>
      <c r="BZ72" s="342">
        <f>IF(BZ74=0,0,BZ75*1000/BZ74)</f>
        <v>0</v>
      </c>
      <c r="CA72" s="342">
        <f>IF(CA74=0,0,CA75*1000/CA74)</f>
        <v>0</v>
      </c>
      <c r="CB72" s="341"/>
      <c r="CC72" s="341"/>
      <c r="CD72" s="341"/>
      <c r="CE72" s="341"/>
      <c r="CF72" s="341"/>
      <c r="CG72" s="341"/>
      <c r="CH72" s="341"/>
      <c r="CI72" s="341"/>
      <c r="CJ72" s="341"/>
      <c r="CK72" s="341"/>
      <c r="CL72" s="341"/>
      <c r="CM72" s="341"/>
      <c r="CN72" s="341"/>
      <c r="CO72" s="341"/>
      <c r="CP72" s="341"/>
      <c r="CQ72" s="341"/>
      <c r="CR72" s="341"/>
      <c r="CS72" s="341"/>
      <c r="CT72" s="341"/>
      <c r="CU72" s="341"/>
      <c r="CV72" s="341"/>
      <c r="CW72" s="341"/>
      <c r="CX72" s="341"/>
      <c r="CY72" s="341"/>
      <c r="CZ72" s="341"/>
      <c r="DA72" s="341"/>
      <c r="DB72" s="341"/>
      <c r="DC72" s="341"/>
      <c r="DD72" s="342">
        <f>IF(DD74=0,0,DD75*1000/DD74)</f>
        <v>0</v>
      </c>
      <c r="DE72" s="342">
        <f>IF(DE74=0,0,DE75*1000/DE74)</f>
        <v>0</v>
      </c>
      <c r="DF72" s="342">
        <f>IF(DF74=0,0,DF75*1000/DF74)</f>
        <v>0</v>
      </c>
      <c r="DG72" s="342">
        <f>IF(DG74=0,0,DG75*1000/DG74)</f>
        <v>0</v>
      </c>
      <c r="DH72" s="341"/>
      <c r="DI72" s="341"/>
      <c r="DJ72" s="341"/>
      <c r="DK72" s="341"/>
      <c r="DL72" s="341"/>
      <c r="DM72" s="341"/>
      <c r="DN72" s="341"/>
      <c r="DO72" s="341"/>
      <c r="DP72" s="341"/>
      <c r="DQ72" s="341"/>
      <c r="DR72" s="341"/>
      <c r="DS72" s="341"/>
      <c r="DT72" s="341"/>
      <c r="DU72" s="341"/>
      <c r="DV72" s="341"/>
      <c r="DW72" s="341"/>
      <c r="DX72" s="341"/>
      <c r="DY72" s="341"/>
      <c r="DZ72" s="341"/>
      <c r="EA72" s="341"/>
      <c r="EB72" s="341"/>
      <c r="EC72" s="341"/>
      <c r="ED72" s="341"/>
      <c r="EE72" s="341"/>
      <c r="EF72" s="341"/>
      <c r="EG72" s="341"/>
      <c r="EH72" s="341"/>
      <c r="EI72" s="341"/>
      <c r="EJ72" s="341"/>
      <c r="EK72" s="341"/>
      <c r="EL72" s="341"/>
      <c r="EM72" s="341"/>
      <c r="EN72" s="341"/>
      <c r="EO72" s="341"/>
      <c r="EP72" s="341"/>
      <c r="EQ72" s="341"/>
      <c r="ER72" s="341"/>
      <c r="ES72" s="341"/>
      <c r="ET72" s="341"/>
      <c r="EU72" s="341"/>
      <c r="EV72" s="341"/>
      <c r="EW72" s="341"/>
      <c r="EX72" s="341"/>
      <c r="EY72" s="341"/>
      <c r="EZ72" s="341"/>
      <c r="FA72" s="341"/>
      <c r="FB72" s="341"/>
      <c r="FC72" s="341"/>
      <c r="FD72" s="341"/>
      <c r="FE72" s="341"/>
      <c r="FF72" s="341"/>
      <c r="FG72" s="341"/>
      <c r="FH72" s="341"/>
      <c r="FI72" s="341"/>
      <c r="FJ72" s="341"/>
      <c r="FK72" s="341"/>
      <c r="FL72" s="341"/>
      <c r="FM72" s="341"/>
      <c r="FN72" s="341"/>
      <c r="FO72" s="341"/>
      <c r="FP72" s="341"/>
      <c r="FQ72" s="341"/>
      <c r="FR72" s="341"/>
      <c r="FS72" s="341"/>
      <c r="FT72" s="341"/>
      <c r="FU72" s="341"/>
      <c r="FV72" s="341"/>
      <c r="FW72" s="341"/>
      <c r="FX72" s="341"/>
      <c r="FY72" s="341"/>
      <c r="FZ72" s="341"/>
      <c r="GA72" s="341"/>
      <c r="GB72" s="341"/>
      <c r="GC72" s="341"/>
      <c r="GD72" s="341"/>
      <c r="GE72" s="341"/>
      <c r="GF72" s="341"/>
      <c r="GG72" s="341"/>
      <c r="GH72" s="341"/>
      <c r="GI72" s="341"/>
      <c r="GJ72" s="341"/>
      <c r="GK72" s="341"/>
      <c r="GL72" s="341"/>
      <c r="GM72" s="341"/>
      <c r="GN72" s="341"/>
      <c r="GO72" s="341"/>
      <c r="GP72" s="341"/>
      <c r="GQ72" s="341"/>
      <c r="GR72" s="341"/>
      <c r="GS72" s="341"/>
      <c r="GT72" s="341"/>
      <c r="GU72" s="341"/>
      <c r="GV72" s="341"/>
      <c r="GW72" s="341"/>
      <c r="GX72" s="341"/>
      <c r="GY72" s="341"/>
      <c r="GZ72" s="341"/>
      <c r="HA72" s="341"/>
      <c r="HB72" s="341"/>
      <c r="HC72" s="341"/>
      <c r="HD72" s="341"/>
      <c r="HE72" s="341"/>
      <c r="HF72" s="341"/>
      <c r="HG72" s="341"/>
      <c r="HH72" s="341"/>
      <c r="HI72" s="341"/>
      <c r="HJ72" s="341"/>
      <c r="HK72" s="341"/>
      <c r="HL72" s="341"/>
      <c r="HM72" s="341"/>
      <c r="HN72" s="341"/>
      <c r="HO72" s="341"/>
      <c r="HP72" s="341"/>
      <c r="HQ72" s="341"/>
      <c r="HR72" s="341"/>
      <c r="HS72" s="343"/>
    </row>
    <row r="73" spans="1:227" s="352" customFormat="1" ht="12" customHeight="1" x14ac:dyDescent="0.25">
      <c r="A73" s="331"/>
      <c r="B73" s="448"/>
      <c r="C73" s="293"/>
      <c r="D73" s="292"/>
      <c r="E73" s="293"/>
      <c r="F73" s="338" t="s">
        <v>263</v>
      </c>
      <c r="G73" s="442"/>
      <c r="H73" s="444"/>
      <c r="I73" s="429"/>
      <c r="J73" s="344" t="s">
        <v>237</v>
      </c>
      <c r="K73" s="340"/>
      <c r="L73" s="340"/>
      <c r="M73" s="340"/>
      <c r="N73" s="340"/>
      <c r="O73" s="340"/>
      <c r="P73" s="341"/>
      <c r="Q73" s="341"/>
      <c r="R73" s="341"/>
      <c r="S73" s="341"/>
      <c r="T73" s="341"/>
      <c r="U73" s="341"/>
      <c r="V73" s="341"/>
      <c r="W73" s="341"/>
      <c r="X73" s="341"/>
      <c r="Y73" s="341"/>
      <c r="Z73" s="341"/>
      <c r="AA73" s="341"/>
      <c r="AB73" s="341"/>
      <c r="AC73" s="341"/>
      <c r="AD73" s="341"/>
      <c r="AE73" s="341"/>
      <c r="AF73" s="341"/>
      <c r="AG73" s="341"/>
      <c r="AH73" s="341"/>
      <c r="AI73" s="341"/>
      <c r="AJ73" s="341"/>
      <c r="AK73" s="341"/>
      <c r="AL73" s="341"/>
      <c r="AM73" s="341"/>
      <c r="AN73" s="341"/>
      <c r="AO73" s="341"/>
      <c r="AP73" s="341"/>
      <c r="AQ73" s="341"/>
      <c r="AR73" s="341"/>
      <c r="AS73" s="341"/>
      <c r="AT73" s="341"/>
      <c r="AU73" s="341"/>
      <c r="AV73" s="341"/>
      <c r="AW73" s="341"/>
      <c r="AX73" s="341"/>
      <c r="AY73" s="341"/>
      <c r="AZ73" s="341"/>
      <c r="BA73" s="341"/>
      <c r="BB73" s="341"/>
      <c r="BC73" s="341"/>
      <c r="BD73" s="342">
        <f>IF(BD74=0,0,BD76*1000/BD74)</f>
        <v>0</v>
      </c>
      <c r="BE73" s="342">
        <f>IF(BE74=0,0,BE76*1000/BE74)</f>
        <v>0</v>
      </c>
      <c r="BF73" s="342">
        <f>IF(BF74=0,0,BF76*1000/BF74)</f>
        <v>0</v>
      </c>
      <c r="BG73" s="342">
        <f>IF(BG74=0,0,BG76*1000/BG74)</f>
        <v>0</v>
      </c>
      <c r="BH73" s="341"/>
      <c r="BI73" s="341"/>
      <c r="BJ73" s="341"/>
      <c r="BK73" s="341"/>
      <c r="BL73" s="341"/>
      <c r="BM73" s="341"/>
      <c r="BN73" s="341"/>
      <c r="BO73" s="341"/>
      <c r="BP73" s="341"/>
      <c r="BQ73" s="341"/>
      <c r="BR73" s="341"/>
      <c r="BS73" s="341"/>
      <c r="BT73" s="341"/>
      <c r="BU73" s="341"/>
      <c r="BV73" s="341"/>
      <c r="BW73" s="341"/>
      <c r="BX73" s="342">
        <f>IF(BX74=0,0,BX76*1000/BX74)</f>
        <v>0</v>
      </c>
      <c r="BY73" s="342">
        <f>IF(BY74=0,0,BY76*1000/BY74)</f>
        <v>0</v>
      </c>
      <c r="BZ73" s="342">
        <f>IF(BZ74=0,0,BZ76*1000/BZ74)</f>
        <v>0</v>
      </c>
      <c r="CA73" s="342">
        <f>IF(CA74=0,0,CA76*1000/CA74)</f>
        <v>0</v>
      </c>
      <c r="CB73" s="341"/>
      <c r="CC73" s="341"/>
      <c r="CD73" s="341"/>
      <c r="CE73" s="341"/>
      <c r="CF73" s="341"/>
      <c r="CG73" s="341"/>
      <c r="CH73" s="341"/>
      <c r="CI73" s="341"/>
      <c r="CJ73" s="341"/>
      <c r="CK73" s="341"/>
      <c r="CL73" s="341"/>
      <c r="CM73" s="341"/>
      <c r="CN73" s="341"/>
      <c r="CO73" s="341"/>
      <c r="CP73" s="341"/>
      <c r="CQ73" s="341"/>
      <c r="CR73" s="341"/>
      <c r="CS73" s="341"/>
      <c r="CT73" s="341"/>
      <c r="CU73" s="341"/>
      <c r="CV73" s="341"/>
      <c r="CW73" s="341"/>
      <c r="CX73" s="341"/>
      <c r="CY73" s="341"/>
      <c r="CZ73" s="341"/>
      <c r="DA73" s="341"/>
      <c r="DB73" s="341"/>
      <c r="DC73" s="341"/>
      <c r="DD73" s="342">
        <f>IF(DD74=0,0,DD76*1000/DD74)</f>
        <v>0</v>
      </c>
      <c r="DE73" s="342">
        <f>IF(DE74=0,0,DE76*1000/DE74)</f>
        <v>0</v>
      </c>
      <c r="DF73" s="342">
        <f>IF(DF74=0,0,DF76*1000/DF74)</f>
        <v>0</v>
      </c>
      <c r="DG73" s="342">
        <f>IF(DG74=0,0,DG76*1000/DG74)</f>
        <v>0</v>
      </c>
      <c r="DH73" s="341"/>
      <c r="DI73" s="341"/>
      <c r="DJ73" s="341"/>
      <c r="DK73" s="341"/>
      <c r="DL73" s="341"/>
      <c r="DM73" s="341"/>
      <c r="DN73" s="341"/>
      <c r="DO73" s="341"/>
      <c r="DP73" s="341"/>
      <c r="DQ73" s="341"/>
      <c r="DR73" s="341"/>
      <c r="DS73" s="341"/>
      <c r="DT73" s="341"/>
      <c r="DU73" s="341"/>
      <c r="DV73" s="341"/>
      <c r="DW73" s="341"/>
      <c r="DX73" s="341"/>
      <c r="DY73" s="341"/>
      <c r="DZ73" s="341"/>
      <c r="EA73" s="341"/>
      <c r="EB73" s="341"/>
      <c r="EC73" s="341"/>
      <c r="ED73" s="341"/>
      <c r="EE73" s="341"/>
      <c r="EF73" s="341"/>
      <c r="EG73" s="341"/>
      <c r="EH73" s="341"/>
      <c r="EI73" s="341"/>
      <c r="EJ73" s="341"/>
      <c r="EK73" s="341"/>
      <c r="EL73" s="341"/>
      <c r="EM73" s="341"/>
      <c r="EN73" s="341"/>
      <c r="EO73" s="341"/>
      <c r="EP73" s="341"/>
      <c r="EQ73" s="341"/>
      <c r="ER73" s="341"/>
      <c r="ES73" s="341"/>
      <c r="ET73" s="341"/>
      <c r="EU73" s="341"/>
      <c r="EV73" s="341"/>
      <c r="EW73" s="341"/>
      <c r="EX73" s="341"/>
      <c r="EY73" s="341"/>
      <c r="EZ73" s="341"/>
      <c r="FA73" s="341"/>
      <c r="FB73" s="341"/>
      <c r="FC73" s="341"/>
      <c r="FD73" s="341"/>
      <c r="FE73" s="341"/>
      <c r="FF73" s="341"/>
      <c r="FG73" s="341"/>
      <c r="FH73" s="341"/>
      <c r="FI73" s="341"/>
      <c r="FJ73" s="341"/>
      <c r="FK73" s="341"/>
      <c r="FL73" s="341"/>
      <c r="FM73" s="341"/>
      <c r="FN73" s="341"/>
      <c r="FO73" s="341"/>
      <c r="FP73" s="341"/>
      <c r="FQ73" s="341"/>
      <c r="FR73" s="341"/>
      <c r="FS73" s="341"/>
      <c r="FT73" s="341"/>
      <c r="FU73" s="341"/>
      <c r="FV73" s="341"/>
      <c r="FW73" s="341"/>
      <c r="FX73" s="341"/>
      <c r="FY73" s="341"/>
      <c r="FZ73" s="341"/>
      <c r="GA73" s="341"/>
      <c r="GB73" s="341"/>
      <c r="GC73" s="341"/>
      <c r="GD73" s="341"/>
      <c r="GE73" s="341"/>
      <c r="GF73" s="341"/>
      <c r="GG73" s="341"/>
      <c r="GH73" s="341"/>
      <c r="GI73" s="341"/>
      <c r="GJ73" s="341"/>
      <c r="GK73" s="341"/>
      <c r="GL73" s="341"/>
      <c r="GM73" s="341"/>
      <c r="GN73" s="341"/>
      <c r="GO73" s="341"/>
      <c r="GP73" s="341"/>
      <c r="GQ73" s="341"/>
      <c r="GR73" s="341"/>
      <c r="GS73" s="341"/>
      <c r="GT73" s="341"/>
      <c r="GU73" s="341"/>
      <c r="GV73" s="341"/>
      <c r="GW73" s="341"/>
      <c r="GX73" s="341"/>
      <c r="GY73" s="341"/>
      <c r="GZ73" s="341"/>
      <c r="HA73" s="341"/>
      <c r="HB73" s="341"/>
      <c r="HC73" s="341"/>
      <c r="HD73" s="341"/>
      <c r="HE73" s="341"/>
      <c r="HF73" s="341"/>
      <c r="HG73" s="341"/>
      <c r="HH73" s="341"/>
      <c r="HI73" s="341"/>
      <c r="HJ73" s="341"/>
      <c r="HK73" s="341"/>
      <c r="HL73" s="341"/>
      <c r="HM73" s="341"/>
      <c r="HN73" s="341"/>
      <c r="HO73" s="341"/>
      <c r="HP73" s="341"/>
      <c r="HQ73" s="341"/>
      <c r="HR73" s="341"/>
      <c r="HS73" s="343"/>
    </row>
    <row r="74" spans="1:227" s="352" customFormat="1" ht="12" customHeight="1" x14ac:dyDescent="0.25">
      <c r="A74" s="331"/>
      <c r="B74" s="448"/>
      <c r="C74" s="293"/>
      <c r="D74" s="292"/>
      <c r="E74" s="293"/>
      <c r="F74" s="338" t="s">
        <v>264</v>
      </c>
      <c r="G74" s="442"/>
      <c r="H74" s="444"/>
      <c r="I74" s="430" t="s">
        <v>265</v>
      </c>
      <c r="J74" s="430"/>
      <c r="K74" s="340"/>
      <c r="L74" s="340"/>
      <c r="M74" s="340"/>
      <c r="N74" s="340"/>
      <c r="O74" s="340"/>
      <c r="P74" s="341"/>
      <c r="Q74" s="341"/>
      <c r="R74" s="341"/>
      <c r="S74" s="341"/>
      <c r="T74" s="341"/>
      <c r="U74" s="341"/>
      <c r="V74" s="341"/>
      <c r="W74" s="341"/>
      <c r="X74" s="341"/>
      <c r="Y74" s="341"/>
      <c r="Z74" s="341"/>
      <c r="AA74" s="341"/>
      <c r="AB74" s="341"/>
      <c r="AC74" s="341"/>
      <c r="AD74" s="341"/>
      <c r="AE74" s="341"/>
      <c r="AF74" s="341"/>
      <c r="AG74" s="341"/>
      <c r="AH74" s="341"/>
      <c r="AI74" s="341"/>
      <c r="AJ74" s="341"/>
      <c r="AK74" s="341"/>
      <c r="AL74" s="341"/>
      <c r="AM74" s="341"/>
      <c r="AN74" s="341"/>
      <c r="AO74" s="341"/>
      <c r="AP74" s="341"/>
      <c r="AQ74" s="341"/>
      <c r="AR74" s="341"/>
      <c r="AS74" s="341"/>
      <c r="AT74" s="341"/>
      <c r="AU74" s="341"/>
      <c r="AV74" s="341"/>
      <c r="AW74" s="341"/>
      <c r="AX74" s="341"/>
      <c r="AY74" s="341"/>
      <c r="AZ74" s="341"/>
      <c r="BA74" s="341"/>
      <c r="BB74" s="341"/>
      <c r="BC74" s="341"/>
      <c r="BD74" s="342">
        <f t="shared" ref="BD74:BG76" si="4">SUM(BH74,BL74,BP74,BT74)</f>
        <v>0</v>
      </c>
      <c r="BE74" s="342">
        <f t="shared" si="4"/>
        <v>0</v>
      </c>
      <c r="BF74" s="342">
        <f t="shared" si="4"/>
        <v>0</v>
      </c>
      <c r="BG74" s="342">
        <f t="shared" si="4"/>
        <v>0</v>
      </c>
      <c r="BH74" s="341"/>
      <c r="BI74" s="341"/>
      <c r="BJ74" s="341"/>
      <c r="BK74" s="341"/>
      <c r="BL74" s="341"/>
      <c r="BM74" s="341"/>
      <c r="BN74" s="341"/>
      <c r="BO74" s="341"/>
      <c r="BP74" s="341"/>
      <c r="BQ74" s="341"/>
      <c r="BR74" s="341"/>
      <c r="BS74" s="341"/>
      <c r="BT74" s="341"/>
      <c r="BU74" s="341"/>
      <c r="BV74" s="341"/>
      <c r="BW74" s="341"/>
      <c r="BX74" s="342">
        <f t="shared" ref="BX74:CA76" si="5">SUM(CB74,CF74,CJ74,CN74,CR74,CV74)</f>
        <v>0</v>
      </c>
      <c r="BY74" s="342">
        <f t="shared" si="5"/>
        <v>0</v>
      </c>
      <c r="BZ74" s="342">
        <f t="shared" si="5"/>
        <v>0</v>
      </c>
      <c r="CA74" s="342">
        <f t="shared" si="5"/>
        <v>0</v>
      </c>
      <c r="CB74" s="341"/>
      <c r="CC74" s="341"/>
      <c r="CD74" s="341"/>
      <c r="CE74" s="341"/>
      <c r="CF74" s="341"/>
      <c r="CG74" s="341"/>
      <c r="CH74" s="341"/>
      <c r="CI74" s="341"/>
      <c r="CJ74" s="341"/>
      <c r="CK74" s="341"/>
      <c r="CL74" s="341"/>
      <c r="CM74" s="341"/>
      <c r="CN74" s="341"/>
      <c r="CO74" s="341"/>
      <c r="CP74" s="341"/>
      <c r="CQ74" s="341"/>
      <c r="CR74" s="341"/>
      <c r="CS74" s="341"/>
      <c r="CT74" s="341"/>
      <c r="CU74" s="341"/>
      <c r="CV74" s="341"/>
      <c r="CW74" s="341"/>
      <c r="CX74" s="341"/>
      <c r="CY74" s="341"/>
      <c r="CZ74" s="341"/>
      <c r="DA74" s="341"/>
      <c r="DB74" s="341"/>
      <c r="DC74" s="341"/>
      <c r="DD74" s="342">
        <f t="shared" ref="DD74:DG76" si="6">SUM(DH74,DL74,DP74,DT74,DX74,EB74,EF74,EJ74,EN74,ER74,EV74,EZ74,FD74,FH74,FL74,FP74,FT74)</f>
        <v>0</v>
      </c>
      <c r="DE74" s="342">
        <f t="shared" si="6"/>
        <v>0</v>
      </c>
      <c r="DF74" s="342">
        <f t="shared" si="6"/>
        <v>0</v>
      </c>
      <c r="DG74" s="342">
        <f t="shared" si="6"/>
        <v>0</v>
      </c>
      <c r="DH74" s="341"/>
      <c r="DI74" s="341"/>
      <c r="DJ74" s="341"/>
      <c r="DK74" s="341"/>
      <c r="DL74" s="341"/>
      <c r="DM74" s="341"/>
      <c r="DN74" s="341"/>
      <c r="DO74" s="341"/>
      <c r="DP74" s="341"/>
      <c r="DQ74" s="341"/>
      <c r="DR74" s="341"/>
      <c r="DS74" s="341"/>
      <c r="DT74" s="341"/>
      <c r="DU74" s="341"/>
      <c r="DV74" s="341"/>
      <c r="DW74" s="341"/>
      <c r="DX74" s="341"/>
      <c r="DY74" s="341"/>
      <c r="DZ74" s="341"/>
      <c r="EA74" s="341"/>
      <c r="EB74" s="341"/>
      <c r="EC74" s="341"/>
      <c r="ED74" s="341"/>
      <c r="EE74" s="341"/>
      <c r="EF74" s="341"/>
      <c r="EG74" s="341"/>
      <c r="EH74" s="341"/>
      <c r="EI74" s="341"/>
      <c r="EJ74" s="341"/>
      <c r="EK74" s="341"/>
      <c r="EL74" s="341"/>
      <c r="EM74" s="341"/>
      <c r="EN74" s="341"/>
      <c r="EO74" s="341"/>
      <c r="EP74" s="341"/>
      <c r="EQ74" s="341"/>
      <c r="ER74" s="341"/>
      <c r="ES74" s="341"/>
      <c r="ET74" s="341"/>
      <c r="EU74" s="341"/>
      <c r="EV74" s="341"/>
      <c r="EW74" s="341"/>
      <c r="EX74" s="341"/>
      <c r="EY74" s="341"/>
      <c r="EZ74" s="341"/>
      <c r="FA74" s="341"/>
      <c r="FB74" s="341"/>
      <c r="FC74" s="341"/>
      <c r="FD74" s="341"/>
      <c r="FE74" s="341"/>
      <c r="FF74" s="341"/>
      <c r="FG74" s="341"/>
      <c r="FH74" s="341"/>
      <c r="FI74" s="341"/>
      <c r="FJ74" s="341"/>
      <c r="FK74" s="341"/>
      <c r="FL74" s="341"/>
      <c r="FM74" s="341"/>
      <c r="FN74" s="341"/>
      <c r="FO74" s="341"/>
      <c r="FP74" s="341"/>
      <c r="FQ74" s="341"/>
      <c r="FR74" s="341"/>
      <c r="FS74" s="341"/>
      <c r="FT74" s="341"/>
      <c r="FU74" s="341"/>
      <c r="FV74" s="341"/>
      <c r="FW74" s="341"/>
      <c r="FX74" s="341"/>
      <c r="FY74" s="341"/>
      <c r="FZ74" s="341"/>
      <c r="GA74" s="341"/>
      <c r="GB74" s="341"/>
      <c r="GC74" s="341"/>
      <c r="GD74" s="341"/>
      <c r="GE74" s="341"/>
      <c r="GF74" s="341"/>
      <c r="GG74" s="341"/>
      <c r="GH74" s="341"/>
      <c r="GI74" s="341"/>
      <c r="GJ74" s="341"/>
      <c r="GK74" s="341"/>
      <c r="GL74" s="341"/>
      <c r="GM74" s="341"/>
      <c r="GN74" s="341"/>
      <c r="GO74" s="341"/>
      <c r="GP74" s="341"/>
      <c r="GQ74" s="341"/>
      <c r="GR74" s="341"/>
      <c r="GS74" s="341"/>
      <c r="GT74" s="341"/>
      <c r="GU74" s="341"/>
      <c r="GV74" s="341"/>
      <c r="GW74" s="341"/>
      <c r="GX74" s="341"/>
      <c r="GY74" s="341"/>
      <c r="GZ74" s="341"/>
      <c r="HA74" s="341"/>
      <c r="HB74" s="341"/>
      <c r="HC74" s="341"/>
      <c r="HD74" s="341"/>
      <c r="HE74" s="341"/>
      <c r="HF74" s="341"/>
      <c r="HG74" s="341"/>
      <c r="HH74" s="341"/>
      <c r="HI74" s="341"/>
      <c r="HJ74" s="341"/>
      <c r="HK74" s="341"/>
      <c r="HL74" s="341"/>
      <c r="HM74" s="341"/>
      <c r="HN74" s="341"/>
      <c r="HO74" s="341"/>
      <c r="HP74" s="341"/>
      <c r="HQ74" s="341"/>
      <c r="HR74" s="341"/>
      <c r="HS74" s="343"/>
    </row>
    <row r="75" spans="1:227" s="352" customFormat="1" ht="12" customHeight="1" x14ac:dyDescent="0.25">
      <c r="A75" s="331"/>
      <c r="B75" s="448"/>
      <c r="C75" s="293"/>
      <c r="D75" s="292"/>
      <c r="E75" s="293"/>
      <c r="F75" s="338" t="s">
        <v>266</v>
      </c>
      <c r="G75" s="442"/>
      <c r="H75" s="445"/>
      <c r="I75" s="431" t="s">
        <v>267</v>
      </c>
      <c r="J75" s="339" t="s">
        <v>235</v>
      </c>
      <c r="K75" s="340"/>
      <c r="L75" s="340"/>
      <c r="M75" s="340"/>
      <c r="N75" s="340"/>
      <c r="O75" s="340"/>
      <c r="P75" s="341"/>
      <c r="Q75" s="341"/>
      <c r="R75" s="341"/>
      <c r="S75" s="341"/>
      <c r="T75" s="341"/>
      <c r="U75" s="341"/>
      <c r="V75" s="341"/>
      <c r="W75" s="341"/>
      <c r="X75" s="341"/>
      <c r="Y75" s="341"/>
      <c r="Z75" s="341"/>
      <c r="AA75" s="341"/>
      <c r="AB75" s="341"/>
      <c r="AC75" s="341"/>
      <c r="AD75" s="341"/>
      <c r="AE75" s="341"/>
      <c r="AF75" s="341"/>
      <c r="AG75" s="341"/>
      <c r="AH75" s="341"/>
      <c r="AI75" s="341"/>
      <c r="AJ75" s="341"/>
      <c r="AK75" s="341"/>
      <c r="AL75" s="341"/>
      <c r="AM75" s="341"/>
      <c r="AN75" s="341"/>
      <c r="AO75" s="341"/>
      <c r="AP75" s="341"/>
      <c r="AQ75" s="341"/>
      <c r="AR75" s="341"/>
      <c r="AS75" s="341"/>
      <c r="AT75" s="341"/>
      <c r="AU75" s="341"/>
      <c r="AV75" s="341"/>
      <c r="AW75" s="341"/>
      <c r="AX75" s="341"/>
      <c r="AY75" s="341"/>
      <c r="AZ75" s="341"/>
      <c r="BA75" s="341"/>
      <c r="BB75" s="341"/>
      <c r="BC75" s="341"/>
      <c r="BD75" s="342">
        <f t="shared" si="4"/>
        <v>0</v>
      </c>
      <c r="BE75" s="342">
        <f t="shared" si="4"/>
        <v>0</v>
      </c>
      <c r="BF75" s="342">
        <f t="shared" si="4"/>
        <v>0</v>
      </c>
      <c r="BG75" s="342">
        <f t="shared" si="4"/>
        <v>0</v>
      </c>
      <c r="BH75" s="341"/>
      <c r="BI75" s="341"/>
      <c r="BJ75" s="341"/>
      <c r="BK75" s="341"/>
      <c r="BL75" s="341"/>
      <c r="BM75" s="341"/>
      <c r="BN75" s="341"/>
      <c r="BO75" s="341"/>
      <c r="BP75" s="341"/>
      <c r="BQ75" s="341"/>
      <c r="BR75" s="341"/>
      <c r="BS75" s="341"/>
      <c r="BT75" s="341"/>
      <c r="BU75" s="341"/>
      <c r="BV75" s="341"/>
      <c r="BW75" s="341"/>
      <c r="BX75" s="342">
        <f t="shared" si="5"/>
        <v>0</v>
      </c>
      <c r="BY75" s="342">
        <f t="shared" si="5"/>
        <v>0</v>
      </c>
      <c r="BZ75" s="342">
        <f t="shared" si="5"/>
        <v>0</v>
      </c>
      <c r="CA75" s="342">
        <f t="shared" si="5"/>
        <v>0</v>
      </c>
      <c r="CB75" s="341"/>
      <c r="CC75" s="341"/>
      <c r="CD75" s="341"/>
      <c r="CE75" s="341"/>
      <c r="CF75" s="341"/>
      <c r="CG75" s="341"/>
      <c r="CH75" s="341"/>
      <c r="CI75" s="341"/>
      <c r="CJ75" s="341"/>
      <c r="CK75" s="341"/>
      <c r="CL75" s="341"/>
      <c r="CM75" s="341"/>
      <c r="CN75" s="341"/>
      <c r="CO75" s="341"/>
      <c r="CP75" s="341"/>
      <c r="CQ75" s="341"/>
      <c r="CR75" s="341"/>
      <c r="CS75" s="341"/>
      <c r="CT75" s="341"/>
      <c r="CU75" s="341"/>
      <c r="CV75" s="341"/>
      <c r="CW75" s="341"/>
      <c r="CX75" s="341"/>
      <c r="CY75" s="341"/>
      <c r="CZ75" s="341"/>
      <c r="DA75" s="341"/>
      <c r="DB75" s="341"/>
      <c r="DC75" s="341"/>
      <c r="DD75" s="342">
        <f t="shared" si="6"/>
        <v>0</v>
      </c>
      <c r="DE75" s="342">
        <f t="shared" si="6"/>
        <v>0</v>
      </c>
      <c r="DF75" s="342">
        <f t="shared" si="6"/>
        <v>0</v>
      </c>
      <c r="DG75" s="342">
        <f t="shared" si="6"/>
        <v>0</v>
      </c>
      <c r="DH75" s="341"/>
      <c r="DI75" s="341"/>
      <c r="DJ75" s="341"/>
      <c r="DK75" s="341"/>
      <c r="DL75" s="341"/>
      <c r="DM75" s="341"/>
      <c r="DN75" s="341"/>
      <c r="DO75" s="341"/>
      <c r="DP75" s="341"/>
      <c r="DQ75" s="341"/>
      <c r="DR75" s="341"/>
      <c r="DS75" s="341"/>
      <c r="DT75" s="341"/>
      <c r="DU75" s="341"/>
      <c r="DV75" s="341"/>
      <c r="DW75" s="341"/>
      <c r="DX75" s="341"/>
      <c r="DY75" s="341"/>
      <c r="DZ75" s="341"/>
      <c r="EA75" s="341"/>
      <c r="EB75" s="341"/>
      <c r="EC75" s="341"/>
      <c r="ED75" s="341"/>
      <c r="EE75" s="341"/>
      <c r="EF75" s="341"/>
      <c r="EG75" s="341"/>
      <c r="EH75" s="341"/>
      <c r="EI75" s="341"/>
      <c r="EJ75" s="341"/>
      <c r="EK75" s="341"/>
      <c r="EL75" s="341"/>
      <c r="EM75" s="341"/>
      <c r="EN75" s="341"/>
      <c r="EO75" s="341"/>
      <c r="EP75" s="341"/>
      <c r="EQ75" s="341"/>
      <c r="ER75" s="341"/>
      <c r="ES75" s="341"/>
      <c r="ET75" s="341"/>
      <c r="EU75" s="341"/>
      <c r="EV75" s="341"/>
      <c r="EW75" s="341"/>
      <c r="EX75" s="341"/>
      <c r="EY75" s="341"/>
      <c r="EZ75" s="341"/>
      <c r="FA75" s="341"/>
      <c r="FB75" s="341"/>
      <c r="FC75" s="341"/>
      <c r="FD75" s="341"/>
      <c r="FE75" s="341"/>
      <c r="FF75" s="341"/>
      <c r="FG75" s="341"/>
      <c r="FH75" s="341"/>
      <c r="FI75" s="341"/>
      <c r="FJ75" s="341"/>
      <c r="FK75" s="341"/>
      <c r="FL75" s="341"/>
      <c r="FM75" s="341"/>
      <c r="FN75" s="341"/>
      <c r="FO75" s="341"/>
      <c r="FP75" s="341"/>
      <c r="FQ75" s="341"/>
      <c r="FR75" s="341"/>
      <c r="FS75" s="341"/>
      <c r="FT75" s="341"/>
      <c r="FU75" s="341"/>
      <c r="FV75" s="341"/>
      <c r="FW75" s="341"/>
      <c r="FX75" s="341"/>
      <c r="FY75" s="341"/>
      <c r="FZ75" s="341"/>
      <c r="GA75" s="341"/>
      <c r="GB75" s="341"/>
      <c r="GC75" s="341"/>
      <c r="GD75" s="341"/>
      <c r="GE75" s="341"/>
      <c r="GF75" s="341"/>
      <c r="GG75" s="341"/>
      <c r="GH75" s="341"/>
      <c r="GI75" s="341"/>
      <c r="GJ75" s="341"/>
      <c r="GK75" s="341"/>
      <c r="GL75" s="341"/>
      <c r="GM75" s="341"/>
      <c r="GN75" s="341"/>
      <c r="GO75" s="341"/>
      <c r="GP75" s="341"/>
      <c r="GQ75" s="341"/>
      <c r="GR75" s="341"/>
      <c r="GS75" s="341"/>
      <c r="GT75" s="341"/>
      <c r="GU75" s="341"/>
      <c r="GV75" s="341"/>
      <c r="GW75" s="341"/>
      <c r="GX75" s="341"/>
      <c r="GY75" s="341"/>
      <c r="GZ75" s="341"/>
      <c r="HA75" s="341"/>
      <c r="HB75" s="341"/>
      <c r="HC75" s="341"/>
      <c r="HD75" s="341"/>
      <c r="HE75" s="341"/>
      <c r="HF75" s="341"/>
      <c r="HG75" s="341"/>
      <c r="HH75" s="341"/>
      <c r="HI75" s="341"/>
      <c r="HJ75" s="341"/>
      <c r="HK75" s="341"/>
      <c r="HL75" s="341"/>
      <c r="HM75" s="341"/>
      <c r="HN75" s="341"/>
      <c r="HO75" s="341"/>
      <c r="HP75" s="341"/>
      <c r="HQ75" s="341"/>
      <c r="HR75" s="341"/>
      <c r="HS75" s="343"/>
    </row>
    <row r="76" spans="1:227" s="352" customFormat="1" ht="12" customHeight="1" x14ac:dyDescent="0.25">
      <c r="A76" s="331"/>
      <c r="B76" s="448"/>
      <c r="C76" s="293"/>
      <c r="D76" s="292"/>
      <c r="E76" s="293"/>
      <c r="F76" s="338" t="s">
        <v>268</v>
      </c>
      <c r="G76" s="442"/>
      <c r="H76" s="445"/>
      <c r="I76" s="432"/>
      <c r="J76" s="344" t="s">
        <v>237</v>
      </c>
      <c r="K76" s="340"/>
      <c r="L76" s="340"/>
      <c r="M76" s="340"/>
      <c r="N76" s="340"/>
      <c r="O76" s="340"/>
      <c r="P76" s="341"/>
      <c r="Q76" s="341"/>
      <c r="R76" s="341"/>
      <c r="S76" s="341"/>
      <c r="T76" s="341"/>
      <c r="U76" s="341"/>
      <c r="V76" s="341"/>
      <c r="W76" s="341"/>
      <c r="X76" s="341"/>
      <c r="Y76" s="341"/>
      <c r="Z76" s="341"/>
      <c r="AA76" s="341"/>
      <c r="AB76" s="341"/>
      <c r="AC76" s="341"/>
      <c r="AD76" s="341"/>
      <c r="AE76" s="341"/>
      <c r="AF76" s="341"/>
      <c r="AG76" s="341"/>
      <c r="AH76" s="341"/>
      <c r="AI76" s="341"/>
      <c r="AJ76" s="341"/>
      <c r="AK76" s="341"/>
      <c r="AL76" s="341"/>
      <c r="AM76" s="341"/>
      <c r="AN76" s="341"/>
      <c r="AO76" s="341"/>
      <c r="AP76" s="341"/>
      <c r="AQ76" s="341"/>
      <c r="AR76" s="341"/>
      <c r="AS76" s="341"/>
      <c r="AT76" s="341"/>
      <c r="AU76" s="341"/>
      <c r="AV76" s="341"/>
      <c r="AW76" s="341"/>
      <c r="AX76" s="341"/>
      <c r="AY76" s="341"/>
      <c r="AZ76" s="341"/>
      <c r="BA76" s="341"/>
      <c r="BB76" s="341"/>
      <c r="BC76" s="341"/>
      <c r="BD76" s="342">
        <f t="shared" si="4"/>
        <v>0</v>
      </c>
      <c r="BE76" s="342">
        <f t="shared" si="4"/>
        <v>0</v>
      </c>
      <c r="BF76" s="342">
        <f t="shared" si="4"/>
        <v>0</v>
      </c>
      <c r="BG76" s="342">
        <f t="shared" si="4"/>
        <v>0</v>
      </c>
      <c r="BH76" s="341"/>
      <c r="BI76" s="341"/>
      <c r="BJ76" s="341"/>
      <c r="BK76" s="341"/>
      <c r="BL76" s="341"/>
      <c r="BM76" s="341"/>
      <c r="BN76" s="341"/>
      <c r="BO76" s="341"/>
      <c r="BP76" s="341"/>
      <c r="BQ76" s="341"/>
      <c r="BR76" s="341"/>
      <c r="BS76" s="341"/>
      <c r="BT76" s="341"/>
      <c r="BU76" s="341"/>
      <c r="BV76" s="341"/>
      <c r="BW76" s="341"/>
      <c r="BX76" s="342">
        <f t="shared" si="5"/>
        <v>0</v>
      </c>
      <c r="BY76" s="342">
        <f t="shared" si="5"/>
        <v>0</v>
      </c>
      <c r="BZ76" s="342">
        <f t="shared" si="5"/>
        <v>0</v>
      </c>
      <c r="CA76" s="342">
        <f t="shared" si="5"/>
        <v>0</v>
      </c>
      <c r="CB76" s="341"/>
      <c r="CC76" s="341"/>
      <c r="CD76" s="341"/>
      <c r="CE76" s="341"/>
      <c r="CF76" s="341"/>
      <c r="CG76" s="341"/>
      <c r="CH76" s="341"/>
      <c r="CI76" s="341"/>
      <c r="CJ76" s="341"/>
      <c r="CK76" s="341"/>
      <c r="CL76" s="341"/>
      <c r="CM76" s="341"/>
      <c r="CN76" s="341"/>
      <c r="CO76" s="341"/>
      <c r="CP76" s="341"/>
      <c r="CQ76" s="341"/>
      <c r="CR76" s="341"/>
      <c r="CS76" s="341"/>
      <c r="CT76" s="341"/>
      <c r="CU76" s="341"/>
      <c r="CV76" s="341"/>
      <c r="CW76" s="341"/>
      <c r="CX76" s="341"/>
      <c r="CY76" s="341"/>
      <c r="CZ76" s="341"/>
      <c r="DA76" s="341"/>
      <c r="DB76" s="341"/>
      <c r="DC76" s="341"/>
      <c r="DD76" s="342">
        <f t="shared" si="6"/>
        <v>0</v>
      </c>
      <c r="DE76" s="342">
        <f t="shared" si="6"/>
        <v>0</v>
      </c>
      <c r="DF76" s="342">
        <f t="shared" si="6"/>
        <v>0</v>
      </c>
      <c r="DG76" s="342">
        <f t="shared" si="6"/>
        <v>0</v>
      </c>
      <c r="DH76" s="341"/>
      <c r="DI76" s="341"/>
      <c r="DJ76" s="341"/>
      <c r="DK76" s="341"/>
      <c r="DL76" s="341"/>
      <c r="DM76" s="341"/>
      <c r="DN76" s="341"/>
      <c r="DO76" s="341"/>
      <c r="DP76" s="341"/>
      <c r="DQ76" s="341"/>
      <c r="DR76" s="341"/>
      <c r="DS76" s="341"/>
      <c r="DT76" s="341"/>
      <c r="DU76" s="341"/>
      <c r="DV76" s="341"/>
      <c r="DW76" s="341"/>
      <c r="DX76" s="341"/>
      <c r="DY76" s="341"/>
      <c r="DZ76" s="341"/>
      <c r="EA76" s="341"/>
      <c r="EB76" s="341"/>
      <c r="EC76" s="341"/>
      <c r="ED76" s="341"/>
      <c r="EE76" s="341"/>
      <c r="EF76" s="341"/>
      <c r="EG76" s="341"/>
      <c r="EH76" s="341"/>
      <c r="EI76" s="341"/>
      <c r="EJ76" s="341"/>
      <c r="EK76" s="341"/>
      <c r="EL76" s="341"/>
      <c r="EM76" s="341"/>
      <c r="EN76" s="341"/>
      <c r="EO76" s="341"/>
      <c r="EP76" s="341"/>
      <c r="EQ76" s="341"/>
      <c r="ER76" s="341"/>
      <c r="ES76" s="341"/>
      <c r="ET76" s="341"/>
      <c r="EU76" s="341"/>
      <c r="EV76" s="341"/>
      <c r="EW76" s="341"/>
      <c r="EX76" s="341"/>
      <c r="EY76" s="341"/>
      <c r="EZ76" s="341"/>
      <c r="FA76" s="341"/>
      <c r="FB76" s="341"/>
      <c r="FC76" s="341"/>
      <c r="FD76" s="341"/>
      <c r="FE76" s="341"/>
      <c r="FF76" s="341"/>
      <c r="FG76" s="341"/>
      <c r="FH76" s="341"/>
      <c r="FI76" s="341"/>
      <c r="FJ76" s="341"/>
      <c r="FK76" s="341"/>
      <c r="FL76" s="341"/>
      <c r="FM76" s="341"/>
      <c r="FN76" s="341"/>
      <c r="FO76" s="341"/>
      <c r="FP76" s="341"/>
      <c r="FQ76" s="341"/>
      <c r="FR76" s="341"/>
      <c r="FS76" s="341"/>
      <c r="FT76" s="341"/>
      <c r="FU76" s="341"/>
      <c r="FV76" s="341"/>
      <c r="FW76" s="341"/>
      <c r="FX76" s="341"/>
      <c r="FY76" s="341"/>
      <c r="FZ76" s="341"/>
      <c r="GA76" s="341"/>
      <c r="GB76" s="341"/>
      <c r="GC76" s="341"/>
      <c r="GD76" s="341"/>
      <c r="GE76" s="341"/>
      <c r="GF76" s="341"/>
      <c r="GG76" s="341"/>
      <c r="GH76" s="341"/>
      <c r="GI76" s="341"/>
      <c r="GJ76" s="341"/>
      <c r="GK76" s="341"/>
      <c r="GL76" s="341"/>
      <c r="GM76" s="341"/>
      <c r="GN76" s="341"/>
      <c r="GO76" s="341"/>
      <c r="GP76" s="341"/>
      <c r="GQ76" s="341"/>
      <c r="GR76" s="341"/>
      <c r="GS76" s="341"/>
      <c r="GT76" s="341"/>
      <c r="GU76" s="341"/>
      <c r="GV76" s="341"/>
      <c r="GW76" s="341"/>
      <c r="GX76" s="341"/>
      <c r="GY76" s="341"/>
      <c r="GZ76" s="341"/>
      <c r="HA76" s="341"/>
      <c r="HB76" s="341"/>
      <c r="HC76" s="341"/>
      <c r="HD76" s="341"/>
      <c r="HE76" s="341"/>
      <c r="HF76" s="341"/>
      <c r="HG76" s="341"/>
      <c r="HH76" s="341"/>
      <c r="HI76" s="341"/>
      <c r="HJ76" s="341"/>
      <c r="HK76" s="341"/>
      <c r="HL76" s="341"/>
      <c r="HM76" s="341"/>
      <c r="HN76" s="341"/>
      <c r="HO76" s="341"/>
      <c r="HP76" s="341"/>
      <c r="HQ76" s="341"/>
      <c r="HR76" s="341"/>
      <c r="HS76" s="343"/>
    </row>
    <row r="77" spans="1:227" s="352" customFormat="1" ht="12" customHeight="1" x14ac:dyDescent="0.25">
      <c r="A77" s="331"/>
      <c r="B77" s="448"/>
      <c r="C77" s="293"/>
      <c r="D77" s="292"/>
      <c r="E77" s="293"/>
      <c r="F77" s="338" t="s">
        <v>269</v>
      </c>
      <c r="G77" s="442"/>
      <c r="H77" s="435" t="s">
        <v>270</v>
      </c>
      <c r="I77" s="428" t="s">
        <v>262</v>
      </c>
      <c r="J77" s="339" t="s">
        <v>235</v>
      </c>
      <c r="K77" s="340"/>
      <c r="L77" s="340"/>
      <c r="M77" s="340"/>
      <c r="N77" s="340"/>
      <c r="O77" s="340"/>
      <c r="P77" s="341"/>
      <c r="Q77" s="341"/>
      <c r="R77" s="341"/>
      <c r="S77" s="341"/>
      <c r="T77" s="341"/>
      <c r="U77" s="341"/>
      <c r="V77" s="341"/>
      <c r="W77" s="341"/>
      <c r="X77" s="341"/>
      <c r="Y77" s="341"/>
      <c r="Z77" s="341"/>
      <c r="AA77" s="341"/>
      <c r="AB77" s="341"/>
      <c r="AC77" s="341"/>
      <c r="AD77" s="341"/>
      <c r="AE77" s="341"/>
      <c r="AF77" s="341"/>
      <c r="AG77" s="341"/>
      <c r="AH77" s="341"/>
      <c r="AI77" s="341"/>
      <c r="AJ77" s="341"/>
      <c r="AK77" s="341"/>
      <c r="AL77" s="341"/>
      <c r="AM77" s="341"/>
      <c r="AN77" s="341"/>
      <c r="AO77" s="341"/>
      <c r="AP77" s="341"/>
      <c r="AQ77" s="341"/>
      <c r="AR77" s="341"/>
      <c r="AS77" s="341"/>
      <c r="AT77" s="341"/>
      <c r="AU77" s="341"/>
      <c r="AV77" s="341"/>
      <c r="AW77" s="341"/>
      <c r="AX77" s="341"/>
      <c r="AY77" s="341"/>
      <c r="AZ77" s="341"/>
      <c r="BA77" s="341"/>
      <c r="BB77" s="341"/>
      <c r="BC77" s="341"/>
      <c r="BD77" s="342">
        <f>IF(BD79=0,0,BD80*1000/BD79)</f>
        <v>0</v>
      </c>
      <c r="BE77" s="342">
        <f>IF(BE79=0,0,BE80*1000/BE79)</f>
        <v>0</v>
      </c>
      <c r="BF77" s="342">
        <f>IF(BF79=0,0,BF80*1000/BF79)</f>
        <v>0</v>
      </c>
      <c r="BG77" s="342">
        <f>IF(BG79=0,0,BG80*1000/BG79)</f>
        <v>0</v>
      </c>
      <c r="BH77" s="341"/>
      <c r="BI77" s="341"/>
      <c r="BJ77" s="341"/>
      <c r="BK77" s="341"/>
      <c r="BL77" s="341"/>
      <c r="BM77" s="341"/>
      <c r="BN77" s="341"/>
      <c r="BO77" s="341"/>
      <c r="BP77" s="341"/>
      <c r="BQ77" s="341"/>
      <c r="BR77" s="341"/>
      <c r="BS77" s="341"/>
      <c r="BT77" s="341"/>
      <c r="BU77" s="341"/>
      <c r="BV77" s="341"/>
      <c r="BW77" s="341"/>
      <c r="BX77" s="342">
        <f>IF(BX79=0,0,BX80*1000/BX79)</f>
        <v>0</v>
      </c>
      <c r="BY77" s="342">
        <f>IF(BY79=0,0,BY80*1000/BY79)</f>
        <v>0</v>
      </c>
      <c r="BZ77" s="342">
        <f>IF(BZ79=0,0,BZ80*1000/BZ79)</f>
        <v>0</v>
      </c>
      <c r="CA77" s="342">
        <f>IF(CA79=0,0,CA80*1000/CA79)</f>
        <v>0</v>
      </c>
      <c r="CB77" s="341"/>
      <c r="CC77" s="341"/>
      <c r="CD77" s="341"/>
      <c r="CE77" s="341"/>
      <c r="CF77" s="341"/>
      <c r="CG77" s="341"/>
      <c r="CH77" s="341"/>
      <c r="CI77" s="341"/>
      <c r="CJ77" s="341"/>
      <c r="CK77" s="341"/>
      <c r="CL77" s="341"/>
      <c r="CM77" s="341"/>
      <c r="CN77" s="341"/>
      <c r="CO77" s="341"/>
      <c r="CP77" s="341"/>
      <c r="CQ77" s="341"/>
      <c r="CR77" s="341"/>
      <c r="CS77" s="341"/>
      <c r="CT77" s="341"/>
      <c r="CU77" s="341"/>
      <c r="CV77" s="341"/>
      <c r="CW77" s="341"/>
      <c r="CX77" s="341"/>
      <c r="CY77" s="341"/>
      <c r="CZ77" s="341"/>
      <c r="DA77" s="341"/>
      <c r="DB77" s="341"/>
      <c r="DC77" s="341"/>
      <c r="DD77" s="342">
        <f>IF(DD79=0,0,DD80*1000/DD79)</f>
        <v>0</v>
      </c>
      <c r="DE77" s="342">
        <f>IF(DE79=0,0,DE80*1000/DE79)</f>
        <v>0</v>
      </c>
      <c r="DF77" s="342">
        <f>IF(DF79=0,0,DF80*1000/DF79)</f>
        <v>0</v>
      </c>
      <c r="DG77" s="342">
        <f>IF(DG79=0,0,DG80*1000/DG79)</f>
        <v>0</v>
      </c>
      <c r="DH77" s="341"/>
      <c r="DI77" s="341"/>
      <c r="DJ77" s="341"/>
      <c r="DK77" s="341"/>
      <c r="DL77" s="341"/>
      <c r="DM77" s="341"/>
      <c r="DN77" s="341"/>
      <c r="DO77" s="341"/>
      <c r="DP77" s="341"/>
      <c r="DQ77" s="341"/>
      <c r="DR77" s="341"/>
      <c r="DS77" s="341"/>
      <c r="DT77" s="341"/>
      <c r="DU77" s="341"/>
      <c r="DV77" s="341"/>
      <c r="DW77" s="341"/>
      <c r="DX77" s="341"/>
      <c r="DY77" s="341"/>
      <c r="DZ77" s="341"/>
      <c r="EA77" s="341"/>
      <c r="EB77" s="341"/>
      <c r="EC77" s="341"/>
      <c r="ED77" s="341"/>
      <c r="EE77" s="341"/>
      <c r="EF77" s="341"/>
      <c r="EG77" s="341"/>
      <c r="EH77" s="341"/>
      <c r="EI77" s="341"/>
      <c r="EJ77" s="341"/>
      <c r="EK77" s="341"/>
      <c r="EL77" s="341"/>
      <c r="EM77" s="341"/>
      <c r="EN77" s="341"/>
      <c r="EO77" s="341"/>
      <c r="EP77" s="341"/>
      <c r="EQ77" s="341"/>
      <c r="ER77" s="341"/>
      <c r="ES77" s="341"/>
      <c r="ET77" s="341"/>
      <c r="EU77" s="341"/>
      <c r="EV77" s="341"/>
      <c r="EW77" s="341"/>
      <c r="EX77" s="341"/>
      <c r="EY77" s="341"/>
      <c r="EZ77" s="341"/>
      <c r="FA77" s="341"/>
      <c r="FB77" s="341"/>
      <c r="FC77" s="341"/>
      <c r="FD77" s="341"/>
      <c r="FE77" s="341"/>
      <c r="FF77" s="341"/>
      <c r="FG77" s="341"/>
      <c r="FH77" s="341"/>
      <c r="FI77" s="341"/>
      <c r="FJ77" s="341"/>
      <c r="FK77" s="341"/>
      <c r="FL77" s="341"/>
      <c r="FM77" s="341"/>
      <c r="FN77" s="341"/>
      <c r="FO77" s="341"/>
      <c r="FP77" s="341"/>
      <c r="FQ77" s="341"/>
      <c r="FR77" s="341"/>
      <c r="FS77" s="341"/>
      <c r="FT77" s="341"/>
      <c r="FU77" s="341"/>
      <c r="FV77" s="341"/>
      <c r="FW77" s="341"/>
      <c r="FX77" s="341"/>
      <c r="FY77" s="341"/>
      <c r="FZ77" s="341"/>
      <c r="GA77" s="341"/>
      <c r="GB77" s="341"/>
      <c r="GC77" s="341"/>
      <c r="GD77" s="341"/>
      <c r="GE77" s="341"/>
      <c r="GF77" s="341"/>
      <c r="GG77" s="341"/>
      <c r="GH77" s="341"/>
      <c r="GI77" s="341"/>
      <c r="GJ77" s="341"/>
      <c r="GK77" s="341"/>
      <c r="GL77" s="341"/>
      <c r="GM77" s="341"/>
      <c r="GN77" s="341"/>
      <c r="GO77" s="341"/>
      <c r="GP77" s="341"/>
      <c r="GQ77" s="341"/>
      <c r="GR77" s="341"/>
      <c r="GS77" s="341"/>
      <c r="GT77" s="341"/>
      <c r="GU77" s="341"/>
      <c r="GV77" s="341"/>
      <c r="GW77" s="341"/>
      <c r="GX77" s="341"/>
      <c r="GY77" s="341"/>
      <c r="GZ77" s="341"/>
      <c r="HA77" s="341"/>
      <c r="HB77" s="341"/>
      <c r="HC77" s="341"/>
      <c r="HD77" s="341"/>
      <c r="HE77" s="341"/>
      <c r="HF77" s="341"/>
      <c r="HG77" s="341"/>
      <c r="HH77" s="341"/>
      <c r="HI77" s="341"/>
      <c r="HJ77" s="341"/>
      <c r="HK77" s="341"/>
      <c r="HL77" s="341"/>
      <c r="HM77" s="341"/>
      <c r="HN77" s="341"/>
      <c r="HO77" s="341"/>
      <c r="HP77" s="341"/>
      <c r="HQ77" s="341"/>
      <c r="HR77" s="341"/>
      <c r="HS77" s="343"/>
    </row>
    <row r="78" spans="1:227" s="352" customFormat="1" ht="12" customHeight="1" x14ac:dyDescent="0.25">
      <c r="A78" s="331"/>
      <c r="B78" s="448"/>
      <c r="C78" s="293"/>
      <c r="D78" s="292"/>
      <c r="E78" s="293"/>
      <c r="F78" s="338" t="s">
        <v>271</v>
      </c>
      <c r="G78" s="442"/>
      <c r="H78" s="444"/>
      <c r="I78" s="429"/>
      <c r="J78" s="344" t="s">
        <v>237</v>
      </c>
      <c r="K78" s="340"/>
      <c r="L78" s="340"/>
      <c r="M78" s="340"/>
      <c r="N78" s="340"/>
      <c r="O78" s="340"/>
      <c r="P78" s="341"/>
      <c r="Q78" s="341"/>
      <c r="R78" s="341"/>
      <c r="S78" s="341"/>
      <c r="T78" s="341"/>
      <c r="U78" s="341"/>
      <c r="V78" s="341"/>
      <c r="W78" s="341"/>
      <c r="X78" s="341"/>
      <c r="Y78" s="341"/>
      <c r="Z78" s="341"/>
      <c r="AA78" s="341"/>
      <c r="AB78" s="341"/>
      <c r="AC78" s="341"/>
      <c r="AD78" s="341"/>
      <c r="AE78" s="341"/>
      <c r="AF78" s="341"/>
      <c r="AG78" s="341"/>
      <c r="AH78" s="341"/>
      <c r="AI78" s="341"/>
      <c r="AJ78" s="341"/>
      <c r="AK78" s="341"/>
      <c r="AL78" s="341"/>
      <c r="AM78" s="341"/>
      <c r="AN78" s="341"/>
      <c r="AO78" s="341"/>
      <c r="AP78" s="341"/>
      <c r="AQ78" s="341"/>
      <c r="AR78" s="341"/>
      <c r="AS78" s="341"/>
      <c r="AT78" s="341"/>
      <c r="AU78" s="341"/>
      <c r="AV78" s="341"/>
      <c r="AW78" s="341"/>
      <c r="AX78" s="341"/>
      <c r="AY78" s="341"/>
      <c r="AZ78" s="341"/>
      <c r="BA78" s="341"/>
      <c r="BB78" s="341"/>
      <c r="BC78" s="341"/>
      <c r="BD78" s="342">
        <f>IF(BD79=0,0,BD81*1000/BD79)</f>
        <v>0</v>
      </c>
      <c r="BE78" s="342">
        <f>IF(BE79=0,0,BE81*1000/BE79)</f>
        <v>0</v>
      </c>
      <c r="BF78" s="342">
        <f>IF(BF79=0,0,BF81*1000/BF79)</f>
        <v>0</v>
      </c>
      <c r="BG78" s="342">
        <f>IF(BG79=0,0,BG81*1000/BG79)</f>
        <v>0</v>
      </c>
      <c r="BH78" s="341"/>
      <c r="BI78" s="341"/>
      <c r="BJ78" s="341"/>
      <c r="BK78" s="341"/>
      <c r="BL78" s="341"/>
      <c r="BM78" s="341"/>
      <c r="BN78" s="341"/>
      <c r="BO78" s="341"/>
      <c r="BP78" s="341"/>
      <c r="BQ78" s="341"/>
      <c r="BR78" s="341"/>
      <c r="BS78" s="341"/>
      <c r="BT78" s="341"/>
      <c r="BU78" s="341"/>
      <c r="BV78" s="341"/>
      <c r="BW78" s="341"/>
      <c r="BX78" s="342">
        <f>IF(BX79=0,0,BX81*1000/BX79)</f>
        <v>0</v>
      </c>
      <c r="BY78" s="342">
        <f>IF(BY79=0,0,BY81*1000/BY79)</f>
        <v>0</v>
      </c>
      <c r="BZ78" s="342">
        <f>IF(BZ79=0,0,BZ81*1000/BZ79)</f>
        <v>0</v>
      </c>
      <c r="CA78" s="342">
        <f>IF(CA79=0,0,CA81*1000/CA79)</f>
        <v>0</v>
      </c>
      <c r="CB78" s="341"/>
      <c r="CC78" s="341"/>
      <c r="CD78" s="341"/>
      <c r="CE78" s="341"/>
      <c r="CF78" s="341"/>
      <c r="CG78" s="341"/>
      <c r="CH78" s="341"/>
      <c r="CI78" s="341"/>
      <c r="CJ78" s="341"/>
      <c r="CK78" s="341"/>
      <c r="CL78" s="341"/>
      <c r="CM78" s="341"/>
      <c r="CN78" s="341"/>
      <c r="CO78" s="341"/>
      <c r="CP78" s="341"/>
      <c r="CQ78" s="341"/>
      <c r="CR78" s="341"/>
      <c r="CS78" s="341"/>
      <c r="CT78" s="341"/>
      <c r="CU78" s="341"/>
      <c r="CV78" s="341"/>
      <c r="CW78" s="341"/>
      <c r="CX78" s="341"/>
      <c r="CY78" s="341"/>
      <c r="CZ78" s="341"/>
      <c r="DA78" s="341"/>
      <c r="DB78" s="341"/>
      <c r="DC78" s="341"/>
      <c r="DD78" s="342">
        <f>IF(DD79=0,0,DD81*1000/DD79)</f>
        <v>0</v>
      </c>
      <c r="DE78" s="342">
        <f>IF(DE79=0,0,DE81*1000/DE79)</f>
        <v>0</v>
      </c>
      <c r="DF78" s="342">
        <f>IF(DF79=0,0,DF81*1000/DF79)</f>
        <v>0</v>
      </c>
      <c r="DG78" s="342">
        <f>IF(DG79=0,0,DG81*1000/DG79)</f>
        <v>0</v>
      </c>
      <c r="DH78" s="341"/>
      <c r="DI78" s="341"/>
      <c r="DJ78" s="341"/>
      <c r="DK78" s="341"/>
      <c r="DL78" s="341"/>
      <c r="DM78" s="341"/>
      <c r="DN78" s="341"/>
      <c r="DO78" s="341"/>
      <c r="DP78" s="341"/>
      <c r="DQ78" s="341"/>
      <c r="DR78" s="341"/>
      <c r="DS78" s="341"/>
      <c r="DT78" s="341"/>
      <c r="DU78" s="341"/>
      <c r="DV78" s="341"/>
      <c r="DW78" s="341"/>
      <c r="DX78" s="341"/>
      <c r="DY78" s="341"/>
      <c r="DZ78" s="341"/>
      <c r="EA78" s="341"/>
      <c r="EB78" s="341"/>
      <c r="EC78" s="341"/>
      <c r="ED78" s="341"/>
      <c r="EE78" s="341"/>
      <c r="EF78" s="341"/>
      <c r="EG78" s="341"/>
      <c r="EH78" s="341"/>
      <c r="EI78" s="341"/>
      <c r="EJ78" s="341"/>
      <c r="EK78" s="341"/>
      <c r="EL78" s="341"/>
      <c r="EM78" s="341"/>
      <c r="EN78" s="341"/>
      <c r="EO78" s="341"/>
      <c r="EP78" s="341"/>
      <c r="EQ78" s="341"/>
      <c r="ER78" s="341"/>
      <c r="ES78" s="341"/>
      <c r="ET78" s="341"/>
      <c r="EU78" s="341"/>
      <c r="EV78" s="341"/>
      <c r="EW78" s="341"/>
      <c r="EX78" s="341"/>
      <c r="EY78" s="341"/>
      <c r="EZ78" s="341"/>
      <c r="FA78" s="341"/>
      <c r="FB78" s="341"/>
      <c r="FC78" s="341"/>
      <c r="FD78" s="341"/>
      <c r="FE78" s="341"/>
      <c r="FF78" s="341"/>
      <c r="FG78" s="341"/>
      <c r="FH78" s="341"/>
      <c r="FI78" s="341"/>
      <c r="FJ78" s="341"/>
      <c r="FK78" s="341"/>
      <c r="FL78" s="341"/>
      <c r="FM78" s="341"/>
      <c r="FN78" s="341"/>
      <c r="FO78" s="341"/>
      <c r="FP78" s="341"/>
      <c r="FQ78" s="341"/>
      <c r="FR78" s="341"/>
      <c r="FS78" s="341"/>
      <c r="FT78" s="341"/>
      <c r="FU78" s="341"/>
      <c r="FV78" s="341"/>
      <c r="FW78" s="341"/>
      <c r="FX78" s="341"/>
      <c r="FY78" s="341"/>
      <c r="FZ78" s="341"/>
      <c r="GA78" s="341"/>
      <c r="GB78" s="341"/>
      <c r="GC78" s="341"/>
      <c r="GD78" s="341"/>
      <c r="GE78" s="341"/>
      <c r="GF78" s="341"/>
      <c r="GG78" s="341"/>
      <c r="GH78" s="341"/>
      <c r="GI78" s="341"/>
      <c r="GJ78" s="341"/>
      <c r="GK78" s="341"/>
      <c r="GL78" s="341"/>
      <c r="GM78" s="341"/>
      <c r="GN78" s="341"/>
      <c r="GO78" s="341"/>
      <c r="GP78" s="341"/>
      <c r="GQ78" s="341"/>
      <c r="GR78" s="341"/>
      <c r="GS78" s="341"/>
      <c r="GT78" s="341"/>
      <c r="GU78" s="341"/>
      <c r="GV78" s="341"/>
      <c r="GW78" s="341"/>
      <c r="GX78" s="341"/>
      <c r="GY78" s="341"/>
      <c r="GZ78" s="341"/>
      <c r="HA78" s="341"/>
      <c r="HB78" s="341"/>
      <c r="HC78" s="341"/>
      <c r="HD78" s="341"/>
      <c r="HE78" s="341"/>
      <c r="HF78" s="341"/>
      <c r="HG78" s="341"/>
      <c r="HH78" s="341"/>
      <c r="HI78" s="341"/>
      <c r="HJ78" s="341"/>
      <c r="HK78" s="341"/>
      <c r="HL78" s="341"/>
      <c r="HM78" s="341"/>
      <c r="HN78" s="341"/>
      <c r="HO78" s="341"/>
      <c r="HP78" s="341"/>
      <c r="HQ78" s="341"/>
      <c r="HR78" s="341"/>
      <c r="HS78" s="343"/>
    </row>
    <row r="79" spans="1:227" s="352" customFormat="1" ht="12" customHeight="1" x14ac:dyDescent="0.25">
      <c r="A79" s="331"/>
      <c r="B79" s="448"/>
      <c r="C79" s="293"/>
      <c r="D79" s="292"/>
      <c r="E79" s="293"/>
      <c r="F79" s="338" t="s">
        <v>272</v>
      </c>
      <c r="G79" s="442"/>
      <c r="H79" s="444"/>
      <c r="I79" s="430" t="s">
        <v>265</v>
      </c>
      <c r="J79" s="430"/>
      <c r="K79" s="340"/>
      <c r="L79" s="340"/>
      <c r="M79" s="340"/>
      <c r="N79" s="340"/>
      <c r="O79" s="340"/>
      <c r="P79" s="341"/>
      <c r="Q79" s="341"/>
      <c r="R79" s="341"/>
      <c r="S79" s="341"/>
      <c r="T79" s="341"/>
      <c r="U79" s="341"/>
      <c r="V79" s="341"/>
      <c r="W79" s="341"/>
      <c r="X79" s="341"/>
      <c r="Y79" s="341"/>
      <c r="Z79" s="341"/>
      <c r="AA79" s="341"/>
      <c r="AB79" s="341"/>
      <c r="AC79" s="341"/>
      <c r="AD79" s="341"/>
      <c r="AE79" s="341"/>
      <c r="AF79" s="341"/>
      <c r="AG79" s="341"/>
      <c r="AH79" s="341"/>
      <c r="AI79" s="341"/>
      <c r="AJ79" s="341"/>
      <c r="AK79" s="341"/>
      <c r="AL79" s="341"/>
      <c r="AM79" s="341"/>
      <c r="AN79" s="341"/>
      <c r="AO79" s="341"/>
      <c r="AP79" s="341"/>
      <c r="AQ79" s="341"/>
      <c r="AR79" s="341"/>
      <c r="AS79" s="341"/>
      <c r="AT79" s="341"/>
      <c r="AU79" s="341"/>
      <c r="AV79" s="341"/>
      <c r="AW79" s="341"/>
      <c r="AX79" s="341"/>
      <c r="AY79" s="341"/>
      <c r="AZ79" s="341"/>
      <c r="BA79" s="341"/>
      <c r="BB79" s="341"/>
      <c r="BC79" s="341"/>
      <c r="BD79" s="342">
        <f t="shared" ref="BD79:BG81" si="7">SUM(BH79,BL79,BP79,BT79)</f>
        <v>0</v>
      </c>
      <c r="BE79" s="342">
        <f t="shared" si="7"/>
        <v>0</v>
      </c>
      <c r="BF79" s="342">
        <f t="shared" si="7"/>
        <v>0</v>
      </c>
      <c r="BG79" s="342">
        <f t="shared" si="7"/>
        <v>0</v>
      </c>
      <c r="BH79" s="341"/>
      <c r="BI79" s="341"/>
      <c r="BJ79" s="341"/>
      <c r="BK79" s="341"/>
      <c r="BL79" s="341"/>
      <c r="BM79" s="341"/>
      <c r="BN79" s="341"/>
      <c r="BO79" s="341"/>
      <c r="BP79" s="341"/>
      <c r="BQ79" s="341"/>
      <c r="BR79" s="341"/>
      <c r="BS79" s="341"/>
      <c r="BT79" s="341"/>
      <c r="BU79" s="341"/>
      <c r="BV79" s="341"/>
      <c r="BW79" s="341"/>
      <c r="BX79" s="342">
        <f t="shared" ref="BX79:CA81" si="8">SUM(CB79,CF79,CJ79,CN79,CR79,CV79)</f>
        <v>0</v>
      </c>
      <c r="BY79" s="342">
        <f t="shared" si="8"/>
        <v>0</v>
      </c>
      <c r="BZ79" s="342">
        <f t="shared" si="8"/>
        <v>0</v>
      </c>
      <c r="CA79" s="342">
        <f t="shared" si="8"/>
        <v>0</v>
      </c>
      <c r="CB79" s="341"/>
      <c r="CC79" s="341"/>
      <c r="CD79" s="341"/>
      <c r="CE79" s="341"/>
      <c r="CF79" s="341"/>
      <c r="CG79" s="341"/>
      <c r="CH79" s="341"/>
      <c r="CI79" s="341"/>
      <c r="CJ79" s="341"/>
      <c r="CK79" s="341"/>
      <c r="CL79" s="341"/>
      <c r="CM79" s="341"/>
      <c r="CN79" s="341"/>
      <c r="CO79" s="341"/>
      <c r="CP79" s="341"/>
      <c r="CQ79" s="341"/>
      <c r="CR79" s="341"/>
      <c r="CS79" s="341"/>
      <c r="CT79" s="341"/>
      <c r="CU79" s="341"/>
      <c r="CV79" s="341"/>
      <c r="CW79" s="341"/>
      <c r="CX79" s="341"/>
      <c r="CY79" s="341"/>
      <c r="CZ79" s="341"/>
      <c r="DA79" s="341"/>
      <c r="DB79" s="341"/>
      <c r="DC79" s="341"/>
      <c r="DD79" s="342">
        <f t="shared" ref="DD79:DG81" si="9">SUM(DH79,DL79,DP79,DT79,DX79,EB79,EF79,EJ79,EN79,ER79,EV79,EZ79,FD79,FH79,FL79,FP79,FT79)</f>
        <v>0</v>
      </c>
      <c r="DE79" s="342">
        <f t="shared" si="9"/>
        <v>0</v>
      </c>
      <c r="DF79" s="342">
        <f t="shared" si="9"/>
        <v>0</v>
      </c>
      <c r="DG79" s="342">
        <f t="shared" si="9"/>
        <v>0</v>
      </c>
      <c r="DH79" s="341"/>
      <c r="DI79" s="341"/>
      <c r="DJ79" s="341"/>
      <c r="DK79" s="341"/>
      <c r="DL79" s="341"/>
      <c r="DM79" s="341"/>
      <c r="DN79" s="341"/>
      <c r="DO79" s="341"/>
      <c r="DP79" s="341"/>
      <c r="DQ79" s="341"/>
      <c r="DR79" s="341"/>
      <c r="DS79" s="341"/>
      <c r="DT79" s="341"/>
      <c r="DU79" s="341"/>
      <c r="DV79" s="341"/>
      <c r="DW79" s="341"/>
      <c r="DX79" s="341"/>
      <c r="DY79" s="341"/>
      <c r="DZ79" s="341"/>
      <c r="EA79" s="341"/>
      <c r="EB79" s="341"/>
      <c r="EC79" s="341"/>
      <c r="ED79" s="341"/>
      <c r="EE79" s="341"/>
      <c r="EF79" s="341"/>
      <c r="EG79" s="341"/>
      <c r="EH79" s="341"/>
      <c r="EI79" s="341"/>
      <c r="EJ79" s="341"/>
      <c r="EK79" s="341"/>
      <c r="EL79" s="341"/>
      <c r="EM79" s="341"/>
      <c r="EN79" s="341"/>
      <c r="EO79" s="341"/>
      <c r="EP79" s="341"/>
      <c r="EQ79" s="341"/>
      <c r="ER79" s="341"/>
      <c r="ES79" s="341"/>
      <c r="ET79" s="341"/>
      <c r="EU79" s="341"/>
      <c r="EV79" s="341"/>
      <c r="EW79" s="341"/>
      <c r="EX79" s="341"/>
      <c r="EY79" s="341"/>
      <c r="EZ79" s="341"/>
      <c r="FA79" s="341"/>
      <c r="FB79" s="341"/>
      <c r="FC79" s="341"/>
      <c r="FD79" s="341"/>
      <c r="FE79" s="341"/>
      <c r="FF79" s="341"/>
      <c r="FG79" s="341"/>
      <c r="FH79" s="341"/>
      <c r="FI79" s="341"/>
      <c r="FJ79" s="341"/>
      <c r="FK79" s="341"/>
      <c r="FL79" s="341"/>
      <c r="FM79" s="341"/>
      <c r="FN79" s="341"/>
      <c r="FO79" s="341"/>
      <c r="FP79" s="341"/>
      <c r="FQ79" s="341"/>
      <c r="FR79" s="341"/>
      <c r="FS79" s="341"/>
      <c r="FT79" s="341"/>
      <c r="FU79" s="341"/>
      <c r="FV79" s="341"/>
      <c r="FW79" s="341"/>
      <c r="FX79" s="341"/>
      <c r="FY79" s="341"/>
      <c r="FZ79" s="341"/>
      <c r="GA79" s="341"/>
      <c r="GB79" s="341"/>
      <c r="GC79" s="341"/>
      <c r="GD79" s="341"/>
      <c r="GE79" s="341"/>
      <c r="GF79" s="341"/>
      <c r="GG79" s="341"/>
      <c r="GH79" s="341"/>
      <c r="GI79" s="341"/>
      <c r="GJ79" s="341"/>
      <c r="GK79" s="341"/>
      <c r="GL79" s="341"/>
      <c r="GM79" s="341"/>
      <c r="GN79" s="341"/>
      <c r="GO79" s="341"/>
      <c r="GP79" s="341"/>
      <c r="GQ79" s="341"/>
      <c r="GR79" s="341"/>
      <c r="GS79" s="341"/>
      <c r="GT79" s="341"/>
      <c r="GU79" s="341"/>
      <c r="GV79" s="341"/>
      <c r="GW79" s="341"/>
      <c r="GX79" s="341"/>
      <c r="GY79" s="341"/>
      <c r="GZ79" s="341"/>
      <c r="HA79" s="341"/>
      <c r="HB79" s="341"/>
      <c r="HC79" s="341"/>
      <c r="HD79" s="341"/>
      <c r="HE79" s="341"/>
      <c r="HF79" s="341"/>
      <c r="HG79" s="341"/>
      <c r="HH79" s="341"/>
      <c r="HI79" s="341"/>
      <c r="HJ79" s="341"/>
      <c r="HK79" s="341"/>
      <c r="HL79" s="341"/>
      <c r="HM79" s="341"/>
      <c r="HN79" s="341"/>
      <c r="HO79" s="341"/>
      <c r="HP79" s="341"/>
      <c r="HQ79" s="341"/>
      <c r="HR79" s="341"/>
      <c r="HS79" s="343"/>
    </row>
    <row r="80" spans="1:227" s="352" customFormat="1" ht="12" customHeight="1" x14ac:dyDescent="0.25">
      <c r="A80" s="331"/>
      <c r="B80" s="448"/>
      <c r="C80" s="293"/>
      <c r="D80" s="292"/>
      <c r="E80" s="293"/>
      <c r="F80" s="338" t="s">
        <v>273</v>
      </c>
      <c r="G80" s="442"/>
      <c r="H80" s="445"/>
      <c r="I80" s="431" t="s">
        <v>267</v>
      </c>
      <c r="J80" s="339" t="s">
        <v>235</v>
      </c>
      <c r="K80" s="340"/>
      <c r="L80" s="340"/>
      <c r="M80" s="340"/>
      <c r="N80" s="340"/>
      <c r="O80" s="340"/>
      <c r="P80" s="341"/>
      <c r="Q80" s="341"/>
      <c r="R80" s="341"/>
      <c r="S80" s="341"/>
      <c r="T80" s="341"/>
      <c r="U80" s="341"/>
      <c r="V80" s="341"/>
      <c r="W80" s="341"/>
      <c r="X80" s="341"/>
      <c r="Y80" s="341"/>
      <c r="Z80" s="341"/>
      <c r="AA80" s="341"/>
      <c r="AB80" s="341"/>
      <c r="AC80" s="341"/>
      <c r="AD80" s="341"/>
      <c r="AE80" s="341"/>
      <c r="AF80" s="341"/>
      <c r="AG80" s="341"/>
      <c r="AH80" s="341"/>
      <c r="AI80" s="341"/>
      <c r="AJ80" s="341"/>
      <c r="AK80" s="341"/>
      <c r="AL80" s="341"/>
      <c r="AM80" s="341"/>
      <c r="AN80" s="341"/>
      <c r="AO80" s="341"/>
      <c r="AP80" s="341"/>
      <c r="AQ80" s="341"/>
      <c r="AR80" s="341"/>
      <c r="AS80" s="341"/>
      <c r="AT80" s="341"/>
      <c r="AU80" s="341"/>
      <c r="AV80" s="341"/>
      <c r="AW80" s="341"/>
      <c r="AX80" s="341"/>
      <c r="AY80" s="341"/>
      <c r="AZ80" s="341"/>
      <c r="BA80" s="341"/>
      <c r="BB80" s="341"/>
      <c r="BC80" s="341"/>
      <c r="BD80" s="342">
        <f t="shared" si="7"/>
        <v>0</v>
      </c>
      <c r="BE80" s="342">
        <f t="shared" si="7"/>
        <v>0</v>
      </c>
      <c r="BF80" s="342">
        <f t="shared" si="7"/>
        <v>0</v>
      </c>
      <c r="BG80" s="342">
        <f t="shared" si="7"/>
        <v>0</v>
      </c>
      <c r="BH80" s="341"/>
      <c r="BI80" s="341"/>
      <c r="BJ80" s="341"/>
      <c r="BK80" s="341"/>
      <c r="BL80" s="341"/>
      <c r="BM80" s="341"/>
      <c r="BN80" s="341"/>
      <c r="BO80" s="341"/>
      <c r="BP80" s="341"/>
      <c r="BQ80" s="341"/>
      <c r="BR80" s="341"/>
      <c r="BS80" s="341"/>
      <c r="BT80" s="341"/>
      <c r="BU80" s="341"/>
      <c r="BV80" s="341"/>
      <c r="BW80" s="341"/>
      <c r="BX80" s="342">
        <f t="shared" si="8"/>
        <v>0</v>
      </c>
      <c r="BY80" s="342">
        <f t="shared" si="8"/>
        <v>0</v>
      </c>
      <c r="BZ80" s="342">
        <f t="shared" si="8"/>
        <v>0</v>
      </c>
      <c r="CA80" s="342">
        <f t="shared" si="8"/>
        <v>0</v>
      </c>
      <c r="CB80" s="341"/>
      <c r="CC80" s="341"/>
      <c r="CD80" s="341"/>
      <c r="CE80" s="341"/>
      <c r="CF80" s="341"/>
      <c r="CG80" s="341"/>
      <c r="CH80" s="341"/>
      <c r="CI80" s="341"/>
      <c r="CJ80" s="341"/>
      <c r="CK80" s="341"/>
      <c r="CL80" s="341"/>
      <c r="CM80" s="341"/>
      <c r="CN80" s="341"/>
      <c r="CO80" s="341"/>
      <c r="CP80" s="341"/>
      <c r="CQ80" s="341"/>
      <c r="CR80" s="341"/>
      <c r="CS80" s="341"/>
      <c r="CT80" s="341"/>
      <c r="CU80" s="341"/>
      <c r="CV80" s="341"/>
      <c r="CW80" s="341"/>
      <c r="CX80" s="341"/>
      <c r="CY80" s="341"/>
      <c r="CZ80" s="341"/>
      <c r="DA80" s="341"/>
      <c r="DB80" s="341"/>
      <c r="DC80" s="341"/>
      <c r="DD80" s="342">
        <f t="shared" si="9"/>
        <v>0</v>
      </c>
      <c r="DE80" s="342">
        <f t="shared" si="9"/>
        <v>0</v>
      </c>
      <c r="DF80" s="342">
        <f t="shared" si="9"/>
        <v>0</v>
      </c>
      <c r="DG80" s="342">
        <f t="shared" si="9"/>
        <v>0</v>
      </c>
      <c r="DH80" s="341"/>
      <c r="DI80" s="341"/>
      <c r="DJ80" s="341"/>
      <c r="DK80" s="341"/>
      <c r="DL80" s="341"/>
      <c r="DM80" s="341"/>
      <c r="DN80" s="341"/>
      <c r="DO80" s="341"/>
      <c r="DP80" s="341"/>
      <c r="DQ80" s="341"/>
      <c r="DR80" s="341"/>
      <c r="DS80" s="341"/>
      <c r="DT80" s="341"/>
      <c r="DU80" s="341"/>
      <c r="DV80" s="341"/>
      <c r="DW80" s="341"/>
      <c r="DX80" s="341"/>
      <c r="DY80" s="341"/>
      <c r="DZ80" s="341"/>
      <c r="EA80" s="341"/>
      <c r="EB80" s="341"/>
      <c r="EC80" s="341"/>
      <c r="ED80" s="341"/>
      <c r="EE80" s="341"/>
      <c r="EF80" s="341"/>
      <c r="EG80" s="341"/>
      <c r="EH80" s="341"/>
      <c r="EI80" s="341"/>
      <c r="EJ80" s="341"/>
      <c r="EK80" s="341"/>
      <c r="EL80" s="341"/>
      <c r="EM80" s="341"/>
      <c r="EN80" s="341"/>
      <c r="EO80" s="341"/>
      <c r="EP80" s="341"/>
      <c r="EQ80" s="341"/>
      <c r="ER80" s="341"/>
      <c r="ES80" s="341"/>
      <c r="ET80" s="341"/>
      <c r="EU80" s="341"/>
      <c r="EV80" s="341"/>
      <c r="EW80" s="341"/>
      <c r="EX80" s="341"/>
      <c r="EY80" s="341"/>
      <c r="EZ80" s="341"/>
      <c r="FA80" s="341"/>
      <c r="FB80" s="341"/>
      <c r="FC80" s="341"/>
      <c r="FD80" s="341"/>
      <c r="FE80" s="341"/>
      <c r="FF80" s="341"/>
      <c r="FG80" s="341"/>
      <c r="FH80" s="341"/>
      <c r="FI80" s="341"/>
      <c r="FJ80" s="341"/>
      <c r="FK80" s="341"/>
      <c r="FL80" s="341"/>
      <c r="FM80" s="341"/>
      <c r="FN80" s="341"/>
      <c r="FO80" s="341"/>
      <c r="FP80" s="341"/>
      <c r="FQ80" s="341"/>
      <c r="FR80" s="341"/>
      <c r="FS80" s="341"/>
      <c r="FT80" s="341"/>
      <c r="FU80" s="341"/>
      <c r="FV80" s="341"/>
      <c r="FW80" s="341"/>
      <c r="FX80" s="341"/>
      <c r="FY80" s="341"/>
      <c r="FZ80" s="341"/>
      <c r="GA80" s="341"/>
      <c r="GB80" s="341"/>
      <c r="GC80" s="341"/>
      <c r="GD80" s="341"/>
      <c r="GE80" s="341"/>
      <c r="GF80" s="341"/>
      <c r="GG80" s="341"/>
      <c r="GH80" s="341"/>
      <c r="GI80" s="341"/>
      <c r="GJ80" s="341"/>
      <c r="GK80" s="341"/>
      <c r="GL80" s="341"/>
      <c r="GM80" s="341"/>
      <c r="GN80" s="341"/>
      <c r="GO80" s="341"/>
      <c r="GP80" s="341"/>
      <c r="GQ80" s="341"/>
      <c r="GR80" s="341"/>
      <c r="GS80" s="341"/>
      <c r="GT80" s="341"/>
      <c r="GU80" s="341"/>
      <c r="GV80" s="341"/>
      <c r="GW80" s="341"/>
      <c r="GX80" s="341"/>
      <c r="GY80" s="341"/>
      <c r="GZ80" s="341"/>
      <c r="HA80" s="341"/>
      <c r="HB80" s="341"/>
      <c r="HC80" s="341"/>
      <c r="HD80" s="341"/>
      <c r="HE80" s="341"/>
      <c r="HF80" s="341"/>
      <c r="HG80" s="341"/>
      <c r="HH80" s="341"/>
      <c r="HI80" s="341"/>
      <c r="HJ80" s="341"/>
      <c r="HK80" s="341"/>
      <c r="HL80" s="341"/>
      <c r="HM80" s="341"/>
      <c r="HN80" s="341"/>
      <c r="HO80" s="341"/>
      <c r="HP80" s="341"/>
      <c r="HQ80" s="341"/>
      <c r="HR80" s="341"/>
      <c r="HS80" s="343"/>
    </row>
    <row r="81" spans="1:228" s="352" customFormat="1" ht="12" customHeight="1" x14ac:dyDescent="0.25">
      <c r="A81" s="331"/>
      <c r="B81" s="448"/>
      <c r="C81" s="293"/>
      <c r="D81" s="292"/>
      <c r="E81" s="293"/>
      <c r="F81" s="338" t="s">
        <v>274</v>
      </c>
      <c r="G81" s="442"/>
      <c r="H81" s="445"/>
      <c r="I81" s="432"/>
      <c r="J81" s="344" t="s">
        <v>237</v>
      </c>
      <c r="K81" s="340"/>
      <c r="L81" s="340"/>
      <c r="M81" s="340"/>
      <c r="N81" s="340"/>
      <c r="O81" s="340"/>
      <c r="P81" s="341"/>
      <c r="Q81" s="341"/>
      <c r="R81" s="341"/>
      <c r="S81" s="341"/>
      <c r="T81" s="341"/>
      <c r="U81" s="341"/>
      <c r="V81" s="341"/>
      <c r="W81" s="341"/>
      <c r="X81" s="341"/>
      <c r="Y81" s="341"/>
      <c r="Z81" s="341"/>
      <c r="AA81" s="341"/>
      <c r="AB81" s="341"/>
      <c r="AC81" s="341"/>
      <c r="AD81" s="341"/>
      <c r="AE81" s="341"/>
      <c r="AF81" s="341"/>
      <c r="AG81" s="341"/>
      <c r="AH81" s="341"/>
      <c r="AI81" s="341"/>
      <c r="AJ81" s="341"/>
      <c r="AK81" s="341"/>
      <c r="AL81" s="341"/>
      <c r="AM81" s="341"/>
      <c r="AN81" s="341"/>
      <c r="AO81" s="341"/>
      <c r="AP81" s="341"/>
      <c r="AQ81" s="341"/>
      <c r="AR81" s="341"/>
      <c r="AS81" s="341"/>
      <c r="AT81" s="341"/>
      <c r="AU81" s="341"/>
      <c r="AV81" s="341"/>
      <c r="AW81" s="341"/>
      <c r="AX81" s="341"/>
      <c r="AY81" s="341"/>
      <c r="AZ81" s="341"/>
      <c r="BA81" s="341"/>
      <c r="BB81" s="341"/>
      <c r="BC81" s="341"/>
      <c r="BD81" s="342">
        <f t="shared" si="7"/>
        <v>0</v>
      </c>
      <c r="BE81" s="342">
        <f t="shared" si="7"/>
        <v>0</v>
      </c>
      <c r="BF81" s="342">
        <f t="shared" si="7"/>
        <v>0</v>
      </c>
      <c r="BG81" s="342">
        <f t="shared" si="7"/>
        <v>0</v>
      </c>
      <c r="BH81" s="341"/>
      <c r="BI81" s="341"/>
      <c r="BJ81" s="341"/>
      <c r="BK81" s="341"/>
      <c r="BL81" s="341"/>
      <c r="BM81" s="341"/>
      <c r="BN81" s="341"/>
      <c r="BO81" s="341"/>
      <c r="BP81" s="341"/>
      <c r="BQ81" s="341"/>
      <c r="BR81" s="341"/>
      <c r="BS81" s="341"/>
      <c r="BT81" s="341"/>
      <c r="BU81" s="341"/>
      <c r="BV81" s="341"/>
      <c r="BW81" s="341"/>
      <c r="BX81" s="342">
        <f t="shared" si="8"/>
        <v>0</v>
      </c>
      <c r="BY81" s="342">
        <f t="shared" si="8"/>
        <v>0</v>
      </c>
      <c r="BZ81" s="342">
        <f t="shared" si="8"/>
        <v>0</v>
      </c>
      <c r="CA81" s="342">
        <f t="shared" si="8"/>
        <v>0</v>
      </c>
      <c r="CB81" s="341"/>
      <c r="CC81" s="341"/>
      <c r="CD81" s="341"/>
      <c r="CE81" s="341"/>
      <c r="CF81" s="341"/>
      <c r="CG81" s="341"/>
      <c r="CH81" s="341"/>
      <c r="CI81" s="341"/>
      <c r="CJ81" s="341"/>
      <c r="CK81" s="341"/>
      <c r="CL81" s="341"/>
      <c r="CM81" s="341"/>
      <c r="CN81" s="341"/>
      <c r="CO81" s="341"/>
      <c r="CP81" s="341"/>
      <c r="CQ81" s="341"/>
      <c r="CR81" s="341"/>
      <c r="CS81" s="341"/>
      <c r="CT81" s="341"/>
      <c r="CU81" s="341"/>
      <c r="CV81" s="341"/>
      <c r="CW81" s="341"/>
      <c r="CX81" s="341"/>
      <c r="CY81" s="341"/>
      <c r="CZ81" s="341"/>
      <c r="DA81" s="341"/>
      <c r="DB81" s="341"/>
      <c r="DC81" s="341"/>
      <c r="DD81" s="342">
        <f t="shared" si="9"/>
        <v>0</v>
      </c>
      <c r="DE81" s="342">
        <f t="shared" si="9"/>
        <v>0</v>
      </c>
      <c r="DF81" s="342">
        <f t="shared" si="9"/>
        <v>0</v>
      </c>
      <c r="DG81" s="342">
        <f t="shared" si="9"/>
        <v>0</v>
      </c>
      <c r="DH81" s="341"/>
      <c r="DI81" s="341"/>
      <c r="DJ81" s="341"/>
      <c r="DK81" s="341"/>
      <c r="DL81" s="341"/>
      <c r="DM81" s="341"/>
      <c r="DN81" s="341"/>
      <c r="DO81" s="341"/>
      <c r="DP81" s="341"/>
      <c r="DQ81" s="341"/>
      <c r="DR81" s="341"/>
      <c r="DS81" s="341"/>
      <c r="DT81" s="341"/>
      <c r="DU81" s="341"/>
      <c r="DV81" s="341"/>
      <c r="DW81" s="341"/>
      <c r="DX81" s="341"/>
      <c r="DY81" s="341"/>
      <c r="DZ81" s="341"/>
      <c r="EA81" s="341"/>
      <c r="EB81" s="341"/>
      <c r="EC81" s="341"/>
      <c r="ED81" s="341"/>
      <c r="EE81" s="341"/>
      <c r="EF81" s="341"/>
      <c r="EG81" s="341"/>
      <c r="EH81" s="341"/>
      <c r="EI81" s="341"/>
      <c r="EJ81" s="341"/>
      <c r="EK81" s="341"/>
      <c r="EL81" s="341"/>
      <c r="EM81" s="341"/>
      <c r="EN81" s="341"/>
      <c r="EO81" s="341"/>
      <c r="EP81" s="341"/>
      <c r="EQ81" s="341"/>
      <c r="ER81" s="341"/>
      <c r="ES81" s="341"/>
      <c r="ET81" s="341"/>
      <c r="EU81" s="341"/>
      <c r="EV81" s="341"/>
      <c r="EW81" s="341"/>
      <c r="EX81" s="341"/>
      <c r="EY81" s="341"/>
      <c r="EZ81" s="341"/>
      <c r="FA81" s="341"/>
      <c r="FB81" s="341"/>
      <c r="FC81" s="341"/>
      <c r="FD81" s="341"/>
      <c r="FE81" s="341"/>
      <c r="FF81" s="341"/>
      <c r="FG81" s="341"/>
      <c r="FH81" s="341"/>
      <c r="FI81" s="341"/>
      <c r="FJ81" s="341"/>
      <c r="FK81" s="341"/>
      <c r="FL81" s="341"/>
      <c r="FM81" s="341"/>
      <c r="FN81" s="341"/>
      <c r="FO81" s="341"/>
      <c r="FP81" s="341"/>
      <c r="FQ81" s="341"/>
      <c r="FR81" s="341"/>
      <c r="FS81" s="341"/>
      <c r="FT81" s="341"/>
      <c r="FU81" s="341"/>
      <c r="FV81" s="341"/>
      <c r="FW81" s="341"/>
      <c r="FX81" s="341"/>
      <c r="FY81" s="341"/>
      <c r="FZ81" s="341"/>
      <c r="GA81" s="341"/>
      <c r="GB81" s="341"/>
      <c r="GC81" s="341"/>
      <c r="GD81" s="341"/>
      <c r="GE81" s="341"/>
      <c r="GF81" s="341"/>
      <c r="GG81" s="341"/>
      <c r="GH81" s="341"/>
      <c r="GI81" s="341"/>
      <c r="GJ81" s="341"/>
      <c r="GK81" s="341"/>
      <c r="GL81" s="341"/>
      <c r="GM81" s="341"/>
      <c r="GN81" s="341"/>
      <c r="GO81" s="341"/>
      <c r="GP81" s="341"/>
      <c r="GQ81" s="341"/>
      <c r="GR81" s="341"/>
      <c r="GS81" s="341"/>
      <c r="GT81" s="341"/>
      <c r="GU81" s="341"/>
      <c r="GV81" s="341"/>
      <c r="GW81" s="341"/>
      <c r="GX81" s="341"/>
      <c r="GY81" s="341"/>
      <c r="GZ81" s="341"/>
      <c r="HA81" s="341"/>
      <c r="HB81" s="341"/>
      <c r="HC81" s="341"/>
      <c r="HD81" s="341"/>
      <c r="HE81" s="341"/>
      <c r="HF81" s="341"/>
      <c r="HG81" s="341"/>
      <c r="HH81" s="341"/>
      <c r="HI81" s="341"/>
      <c r="HJ81" s="341"/>
      <c r="HK81" s="341"/>
      <c r="HL81" s="341"/>
      <c r="HM81" s="341"/>
      <c r="HN81" s="341"/>
      <c r="HO81" s="341"/>
      <c r="HP81" s="341"/>
      <c r="HQ81" s="341"/>
      <c r="HR81" s="341"/>
      <c r="HS81" s="343"/>
    </row>
    <row r="82" spans="1:228" s="352" customFormat="1" ht="12" customHeight="1" x14ac:dyDescent="0.25">
      <c r="A82" s="331"/>
      <c r="B82" s="448"/>
      <c r="C82" s="293"/>
      <c r="D82" s="292"/>
      <c r="E82" s="293"/>
      <c r="F82" s="338" t="s">
        <v>275</v>
      </c>
      <c r="G82" s="443"/>
      <c r="H82" s="441" t="s">
        <v>276</v>
      </c>
      <c r="I82" s="428" t="s">
        <v>262</v>
      </c>
      <c r="J82" s="339" t="s">
        <v>235</v>
      </c>
      <c r="K82" s="340"/>
      <c r="L82" s="340"/>
      <c r="M82" s="340"/>
      <c r="N82" s="340"/>
      <c r="O82" s="340"/>
      <c r="P82" s="341"/>
      <c r="Q82" s="341"/>
      <c r="R82" s="341"/>
      <c r="S82" s="341"/>
      <c r="T82" s="341"/>
      <c r="U82" s="341"/>
      <c r="V82" s="341"/>
      <c r="W82" s="341"/>
      <c r="X82" s="341"/>
      <c r="Y82" s="341"/>
      <c r="Z82" s="341"/>
      <c r="AA82" s="341"/>
      <c r="AB82" s="341"/>
      <c r="AC82" s="341"/>
      <c r="AD82" s="341"/>
      <c r="AE82" s="341"/>
      <c r="AF82" s="341"/>
      <c r="AG82" s="341"/>
      <c r="AH82" s="341"/>
      <c r="AI82" s="341"/>
      <c r="AJ82" s="341"/>
      <c r="AK82" s="341"/>
      <c r="AL82" s="341"/>
      <c r="AM82" s="341"/>
      <c r="AN82" s="341"/>
      <c r="AO82" s="341"/>
      <c r="AP82" s="341"/>
      <c r="AQ82" s="341"/>
      <c r="AR82" s="341"/>
      <c r="AS82" s="341"/>
      <c r="AT82" s="341"/>
      <c r="AU82" s="341"/>
      <c r="AV82" s="341"/>
      <c r="AW82" s="341"/>
      <c r="AX82" s="341"/>
      <c r="AY82" s="341"/>
      <c r="AZ82" s="341"/>
      <c r="BA82" s="341"/>
      <c r="BB82" s="341"/>
      <c r="BC82" s="341"/>
      <c r="BD82" s="342">
        <f>IF(BD84=0,0,BD85*1000/BD84)</f>
        <v>0</v>
      </c>
      <c r="BE82" s="342">
        <f>IF(BE84=0,0,BE85*1000/BE84)</f>
        <v>0</v>
      </c>
      <c r="BF82" s="342">
        <f>IF(BF84=0,0,BF85*1000/BF84)</f>
        <v>0</v>
      </c>
      <c r="BG82" s="342">
        <f>IF(BG84=0,0,BG85*1000/BG84)</f>
        <v>0</v>
      </c>
      <c r="BH82" s="341"/>
      <c r="BI82" s="341"/>
      <c r="BJ82" s="341"/>
      <c r="BK82" s="341"/>
      <c r="BL82" s="341"/>
      <c r="BM82" s="341"/>
      <c r="BN82" s="341"/>
      <c r="BO82" s="341"/>
      <c r="BP82" s="341"/>
      <c r="BQ82" s="341"/>
      <c r="BR82" s="341"/>
      <c r="BS82" s="341"/>
      <c r="BT82" s="341"/>
      <c r="BU82" s="341"/>
      <c r="BV82" s="341"/>
      <c r="BW82" s="341"/>
      <c r="BX82" s="342">
        <f>IF(BX84=0,0,BX85*1000/BX84)</f>
        <v>0</v>
      </c>
      <c r="BY82" s="342">
        <f>IF(BY84=0,0,BY85*1000/BY84)</f>
        <v>0</v>
      </c>
      <c r="BZ82" s="342">
        <f>IF(BZ84=0,0,BZ85*1000/BZ84)</f>
        <v>0</v>
      </c>
      <c r="CA82" s="342">
        <f>IF(CA84=0,0,CA85*1000/CA84)</f>
        <v>0</v>
      </c>
      <c r="CB82" s="341"/>
      <c r="CC82" s="341"/>
      <c r="CD82" s="341"/>
      <c r="CE82" s="341"/>
      <c r="CF82" s="341"/>
      <c r="CG82" s="341"/>
      <c r="CH82" s="341"/>
      <c r="CI82" s="341"/>
      <c r="CJ82" s="341"/>
      <c r="CK82" s="341"/>
      <c r="CL82" s="341"/>
      <c r="CM82" s="341"/>
      <c r="CN82" s="341"/>
      <c r="CO82" s="341"/>
      <c r="CP82" s="341"/>
      <c r="CQ82" s="341"/>
      <c r="CR82" s="341"/>
      <c r="CS82" s="341"/>
      <c r="CT82" s="341"/>
      <c r="CU82" s="341"/>
      <c r="CV82" s="341"/>
      <c r="CW82" s="341"/>
      <c r="CX82" s="341"/>
      <c r="CY82" s="341"/>
      <c r="CZ82" s="341"/>
      <c r="DA82" s="341"/>
      <c r="DB82" s="341"/>
      <c r="DC82" s="341"/>
      <c r="DD82" s="342">
        <f>IF(DD84=0,0,DD85*1000/DD84)</f>
        <v>0</v>
      </c>
      <c r="DE82" s="342">
        <f>IF(DE84=0,0,DE85*1000/DE84)</f>
        <v>0</v>
      </c>
      <c r="DF82" s="342">
        <f>IF(DF84=0,0,DF85*1000/DF84)</f>
        <v>0</v>
      </c>
      <c r="DG82" s="342">
        <f>IF(DG84=0,0,DG85*1000/DG84)</f>
        <v>0</v>
      </c>
      <c r="DH82" s="341"/>
      <c r="DI82" s="341"/>
      <c r="DJ82" s="341"/>
      <c r="DK82" s="341"/>
      <c r="DL82" s="341"/>
      <c r="DM82" s="341"/>
      <c r="DN82" s="341"/>
      <c r="DO82" s="341"/>
      <c r="DP82" s="341"/>
      <c r="DQ82" s="341"/>
      <c r="DR82" s="341"/>
      <c r="DS82" s="341"/>
      <c r="DT82" s="341"/>
      <c r="DU82" s="341"/>
      <c r="DV82" s="341"/>
      <c r="DW82" s="341"/>
      <c r="DX82" s="341"/>
      <c r="DY82" s="341"/>
      <c r="DZ82" s="341"/>
      <c r="EA82" s="341"/>
      <c r="EB82" s="341"/>
      <c r="EC82" s="341"/>
      <c r="ED82" s="341"/>
      <c r="EE82" s="341"/>
      <c r="EF82" s="341"/>
      <c r="EG82" s="341"/>
      <c r="EH82" s="341"/>
      <c r="EI82" s="341"/>
      <c r="EJ82" s="341"/>
      <c r="EK82" s="341"/>
      <c r="EL82" s="341"/>
      <c r="EM82" s="341"/>
      <c r="EN82" s="341"/>
      <c r="EO82" s="341"/>
      <c r="EP82" s="341"/>
      <c r="EQ82" s="341"/>
      <c r="ER82" s="341"/>
      <c r="ES82" s="341"/>
      <c r="ET82" s="341"/>
      <c r="EU82" s="341"/>
      <c r="EV82" s="341"/>
      <c r="EW82" s="341"/>
      <c r="EX82" s="341"/>
      <c r="EY82" s="341"/>
      <c r="EZ82" s="341"/>
      <c r="FA82" s="341"/>
      <c r="FB82" s="341"/>
      <c r="FC82" s="341"/>
      <c r="FD82" s="341"/>
      <c r="FE82" s="341"/>
      <c r="FF82" s="341"/>
      <c r="FG82" s="341"/>
      <c r="FH82" s="341"/>
      <c r="FI82" s="341"/>
      <c r="FJ82" s="341"/>
      <c r="FK82" s="341"/>
      <c r="FL82" s="341"/>
      <c r="FM82" s="341"/>
      <c r="FN82" s="341"/>
      <c r="FO82" s="341"/>
      <c r="FP82" s="341"/>
      <c r="FQ82" s="341"/>
      <c r="FR82" s="341"/>
      <c r="FS82" s="341"/>
      <c r="FT82" s="341"/>
      <c r="FU82" s="341"/>
      <c r="FV82" s="341"/>
      <c r="FW82" s="341"/>
      <c r="FX82" s="341"/>
      <c r="FY82" s="341"/>
      <c r="FZ82" s="341"/>
      <c r="GA82" s="341"/>
      <c r="GB82" s="341"/>
      <c r="GC82" s="341"/>
      <c r="GD82" s="341"/>
      <c r="GE82" s="341"/>
      <c r="GF82" s="341"/>
      <c r="GG82" s="341"/>
      <c r="GH82" s="341"/>
      <c r="GI82" s="341"/>
      <c r="GJ82" s="341"/>
      <c r="GK82" s="341"/>
      <c r="GL82" s="341"/>
      <c r="GM82" s="341"/>
      <c r="GN82" s="341"/>
      <c r="GO82" s="341"/>
      <c r="GP82" s="341"/>
      <c r="GQ82" s="341"/>
      <c r="GR82" s="341"/>
      <c r="GS82" s="341"/>
      <c r="GT82" s="341"/>
      <c r="GU82" s="341"/>
      <c r="GV82" s="341"/>
      <c r="GW82" s="341"/>
      <c r="GX82" s="341"/>
      <c r="GY82" s="341"/>
      <c r="GZ82" s="341"/>
      <c r="HA82" s="341"/>
      <c r="HB82" s="341"/>
      <c r="HC82" s="341"/>
      <c r="HD82" s="341"/>
      <c r="HE82" s="341"/>
      <c r="HF82" s="341"/>
      <c r="HG82" s="341"/>
      <c r="HH82" s="341"/>
      <c r="HI82" s="341"/>
      <c r="HJ82" s="341"/>
      <c r="HK82" s="341"/>
      <c r="HL82" s="341"/>
      <c r="HM82" s="341"/>
      <c r="HN82" s="341"/>
      <c r="HO82" s="341"/>
      <c r="HP82" s="341"/>
      <c r="HQ82" s="341"/>
      <c r="HR82" s="341"/>
      <c r="HS82" s="343"/>
    </row>
    <row r="83" spans="1:228" s="352" customFormat="1" ht="12" customHeight="1" x14ac:dyDescent="0.25">
      <c r="A83" s="331"/>
      <c r="B83" s="448"/>
      <c r="C83" s="293"/>
      <c r="D83" s="292"/>
      <c r="E83" s="293"/>
      <c r="F83" s="338" t="s">
        <v>277</v>
      </c>
      <c r="G83" s="443"/>
      <c r="H83" s="442"/>
      <c r="I83" s="429"/>
      <c r="J83" s="344" t="s">
        <v>237</v>
      </c>
      <c r="K83" s="340"/>
      <c r="L83" s="340"/>
      <c r="M83" s="340"/>
      <c r="N83" s="340"/>
      <c r="O83" s="340"/>
      <c r="P83" s="341"/>
      <c r="Q83" s="341"/>
      <c r="R83" s="341"/>
      <c r="S83" s="341"/>
      <c r="T83" s="341"/>
      <c r="U83" s="341"/>
      <c r="V83" s="341"/>
      <c r="W83" s="341"/>
      <c r="X83" s="341"/>
      <c r="Y83" s="341"/>
      <c r="Z83" s="341"/>
      <c r="AA83" s="341"/>
      <c r="AB83" s="341"/>
      <c r="AC83" s="341"/>
      <c r="AD83" s="341"/>
      <c r="AE83" s="341"/>
      <c r="AF83" s="341"/>
      <c r="AG83" s="341"/>
      <c r="AH83" s="341"/>
      <c r="AI83" s="341"/>
      <c r="AJ83" s="341"/>
      <c r="AK83" s="341"/>
      <c r="AL83" s="341"/>
      <c r="AM83" s="341"/>
      <c r="AN83" s="341"/>
      <c r="AO83" s="341"/>
      <c r="AP83" s="341"/>
      <c r="AQ83" s="341"/>
      <c r="AR83" s="341"/>
      <c r="AS83" s="341"/>
      <c r="AT83" s="341"/>
      <c r="AU83" s="341"/>
      <c r="AV83" s="341"/>
      <c r="AW83" s="341"/>
      <c r="AX83" s="341"/>
      <c r="AY83" s="341"/>
      <c r="AZ83" s="341"/>
      <c r="BA83" s="341"/>
      <c r="BB83" s="341"/>
      <c r="BC83" s="341"/>
      <c r="BD83" s="342">
        <f>IF(BD84=0,0,BD86*1000/BD84)</f>
        <v>0</v>
      </c>
      <c r="BE83" s="342">
        <f>IF(BE84=0,0,BE86*1000/BE84)</f>
        <v>0</v>
      </c>
      <c r="BF83" s="342">
        <f>IF(BF84=0,0,BF86*1000/BF84)</f>
        <v>0</v>
      </c>
      <c r="BG83" s="342">
        <f>IF(BG84=0,0,BG86*1000/BG84)</f>
        <v>0</v>
      </c>
      <c r="BH83" s="341"/>
      <c r="BI83" s="341"/>
      <c r="BJ83" s="341"/>
      <c r="BK83" s="341"/>
      <c r="BL83" s="341"/>
      <c r="BM83" s="341"/>
      <c r="BN83" s="341"/>
      <c r="BO83" s="341"/>
      <c r="BP83" s="341"/>
      <c r="BQ83" s="341"/>
      <c r="BR83" s="341"/>
      <c r="BS83" s="341"/>
      <c r="BT83" s="341"/>
      <c r="BU83" s="341"/>
      <c r="BV83" s="341"/>
      <c r="BW83" s="341"/>
      <c r="BX83" s="342">
        <f>IF(BX84=0,0,BX86*1000/BX84)</f>
        <v>0</v>
      </c>
      <c r="BY83" s="342">
        <f>IF(BY84=0,0,BY86*1000/BY84)</f>
        <v>0</v>
      </c>
      <c r="BZ83" s="342">
        <f>IF(BZ84=0,0,BZ86*1000/BZ84)</f>
        <v>0</v>
      </c>
      <c r="CA83" s="342">
        <f>IF(CA84=0,0,CA86*1000/CA84)</f>
        <v>0</v>
      </c>
      <c r="CB83" s="341"/>
      <c r="CC83" s="341"/>
      <c r="CD83" s="341"/>
      <c r="CE83" s="341"/>
      <c r="CF83" s="341"/>
      <c r="CG83" s="341"/>
      <c r="CH83" s="341"/>
      <c r="CI83" s="341"/>
      <c r="CJ83" s="341"/>
      <c r="CK83" s="341"/>
      <c r="CL83" s="341"/>
      <c r="CM83" s="341"/>
      <c r="CN83" s="341"/>
      <c r="CO83" s="341"/>
      <c r="CP83" s="341"/>
      <c r="CQ83" s="341"/>
      <c r="CR83" s="341"/>
      <c r="CS83" s="341"/>
      <c r="CT83" s="341"/>
      <c r="CU83" s="341"/>
      <c r="CV83" s="341"/>
      <c r="CW83" s="341"/>
      <c r="CX83" s="341"/>
      <c r="CY83" s="341"/>
      <c r="CZ83" s="341"/>
      <c r="DA83" s="341"/>
      <c r="DB83" s="341"/>
      <c r="DC83" s="341"/>
      <c r="DD83" s="342">
        <f>IF(DD84=0,0,DD86*1000/DD84)</f>
        <v>0</v>
      </c>
      <c r="DE83" s="342">
        <f>IF(DE84=0,0,DE86*1000/DE84)</f>
        <v>0</v>
      </c>
      <c r="DF83" s="342">
        <f>IF(DF84=0,0,DF86*1000/DF84)</f>
        <v>0</v>
      </c>
      <c r="DG83" s="342">
        <f>IF(DG84=0,0,DG86*1000/DG84)</f>
        <v>0</v>
      </c>
      <c r="DH83" s="341"/>
      <c r="DI83" s="341"/>
      <c r="DJ83" s="341"/>
      <c r="DK83" s="341"/>
      <c r="DL83" s="341"/>
      <c r="DM83" s="341"/>
      <c r="DN83" s="341"/>
      <c r="DO83" s="341"/>
      <c r="DP83" s="341"/>
      <c r="DQ83" s="341"/>
      <c r="DR83" s="341"/>
      <c r="DS83" s="341"/>
      <c r="DT83" s="341"/>
      <c r="DU83" s="341"/>
      <c r="DV83" s="341"/>
      <c r="DW83" s="341"/>
      <c r="DX83" s="341"/>
      <c r="DY83" s="341"/>
      <c r="DZ83" s="341"/>
      <c r="EA83" s="341"/>
      <c r="EB83" s="341"/>
      <c r="EC83" s="341"/>
      <c r="ED83" s="341"/>
      <c r="EE83" s="341"/>
      <c r="EF83" s="341"/>
      <c r="EG83" s="341"/>
      <c r="EH83" s="341"/>
      <c r="EI83" s="341"/>
      <c r="EJ83" s="341"/>
      <c r="EK83" s="341"/>
      <c r="EL83" s="341"/>
      <c r="EM83" s="341"/>
      <c r="EN83" s="341"/>
      <c r="EO83" s="341"/>
      <c r="EP83" s="341"/>
      <c r="EQ83" s="341"/>
      <c r="ER83" s="341"/>
      <c r="ES83" s="341"/>
      <c r="ET83" s="341"/>
      <c r="EU83" s="341"/>
      <c r="EV83" s="341"/>
      <c r="EW83" s="341"/>
      <c r="EX83" s="341"/>
      <c r="EY83" s="341"/>
      <c r="EZ83" s="341"/>
      <c r="FA83" s="341"/>
      <c r="FB83" s="341"/>
      <c r="FC83" s="341"/>
      <c r="FD83" s="341"/>
      <c r="FE83" s="341"/>
      <c r="FF83" s="341"/>
      <c r="FG83" s="341"/>
      <c r="FH83" s="341"/>
      <c r="FI83" s="341"/>
      <c r="FJ83" s="341"/>
      <c r="FK83" s="341"/>
      <c r="FL83" s="341"/>
      <c r="FM83" s="341"/>
      <c r="FN83" s="341"/>
      <c r="FO83" s="341"/>
      <c r="FP83" s="341"/>
      <c r="FQ83" s="341"/>
      <c r="FR83" s="341"/>
      <c r="FS83" s="341"/>
      <c r="FT83" s="341"/>
      <c r="FU83" s="341"/>
      <c r="FV83" s="341"/>
      <c r="FW83" s="341"/>
      <c r="FX83" s="341"/>
      <c r="FY83" s="341"/>
      <c r="FZ83" s="341"/>
      <c r="GA83" s="341"/>
      <c r="GB83" s="341"/>
      <c r="GC83" s="341"/>
      <c r="GD83" s="341"/>
      <c r="GE83" s="341"/>
      <c r="GF83" s="341"/>
      <c r="GG83" s="341"/>
      <c r="GH83" s="341"/>
      <c r="GI83" s="341"/>
      <c r="GJ83" s="341"/>
      <c r="GK83" s="341"/>
      <c r="GL83" s="341"/>
      <c r="GM83" s="341"/>
      <c r="GN83" s="341"/>
      <c r="GO83" s="341"/>
      <c r="GP83" s="341"/>
      <c r="GQ83" s="341"/>
      <c r="GR83" s="341"/>
      <c r="GS83" s="341"/>
      <c r="GT83" s="341"/>
      <c r="GU83" s="341"/>
      <c r="GV83" s="341"/>
      <c r="GW83" s="341"/>
      <c r="GX83" s="341"/>
      <c r="GY83" s="341"/>
      <c r="GZ83" s="341"/>
      <c r="HA83" s="341"/>
      <c r="HB83" s="341"/>
      <c r="HC83" s="341"/>
      <c r="HD83" s="341"/>
      <c r="HE83" s="341"/>
      <c r="HF83" s="341"/>
      <c r="HG83" s="341"/>
      <c r="HH83" s="341"/>
      <c r="HI83" s="341"/>
      <c r="HJ83" s="341"/>
      <c r="HK83" s="341"/>
      <c r="HL83" s="341"/>
      <c r="HM83" s="341"/>
      <c r="HN83" s="341"/>
      <c r="HO83" s="341"/>
      <c r="HP83" s="341"/>
      <c r="HQ83" s="341"/>
      <c r="HR83" s="341"/>
      <c r="HS83" s="343"/>
    </row>
    <row r="84" spans="1:228" s="352" customFormat="1" ht="12" customHeight="1" x14ac:dyDescent="0.25">
      <c r="A84" s="331"/>
      <c r="B84" s="448"/>
      <c r="C84" s="293"/>
      <c r="D84" s="292"/>
      <c r="E84" s="293"/>
      <c r="F84" s="338" t="s">
        <v>278</v>
      </c>
      <c r="G84" s="443"/>
      <c r="H84" s="442"/>
      <c r="I84" s="430" t="s">
        <v>265</v>
      </c>
      <c r="J84" s="430"/>
      <c r="K84" s="340"/>
      <c r="L84" s="340"/>
      <c r="M84" s="340"/>
      <c r="N84" s="340"/>
      <c r="O84" s="340"/>
      <c r="P84" s="341"/>
      <c r="Q84" s="341"/>
      <c r="R84" s="341"/>
      <c r="S84" s="341"/>
      <c r="T84" s="341"/>
      <c r="U84" s="341"/>
      <c r="V84" s="341"/>
      <c r="W84" s="341"/>
      <c r="X84" s="341"/>
      <c r="Y84" s="341"/>
      <c r="Z84" s="341"/>
      <c r="AA84" s="341"/>
      <c r="AB84" s="341"/>
      <c r="AC84" s="341"/>
      <c r="AD84" s="341"/>
      <c r="AE84" s="341"/>
      <c r="AF84" s="341"/>
      <c r="AG84" s="341"/>
      <c r="AH84" s="341"/>
      <c r="AI84" s="341"/>
      <c r="AJ84" s="341"/>
      <c r="AK84" s="341"/>
      <c r="AL84" s="341"/>
      <c r="AM84" s="341"/>
      <c r="AN84" s="341"/>
      <c r="AO84" s="341"/>
      <c r="AP84" s="341"/>
      <c r="AQ84" s="341"/>
      <c r="AR84" s="341"/>
      <c r="AS84" s="341"/>
      <c r="AT84" s="341"/>
      <c r="AU84" s="341"/>
      <c r="AV84" s="341"/>
      <c r="AW84" s="341"/>
      <c r="AX84" s="341"/>
      <c r="AY84" s="341"/>
      <c r="AZ84" s="341"/>
      <c r="BA84" s="341"/>
      <c r="BB84" s="341"/>
      <c r="BC84" s="341"/>
      <c r="BD84" s="342">
        <f t="shared" ref="BD84:BG86" si="10">SUM(BH84,BL84,BP84,BT84)</f>
        <v>0</v>
      </c>
      <c r="BE84" s="342">
        <f t="shared" si="10"/>
        <v>0</v>
      </c>
      <c r="BF84" s="342">
        <f t="shared" si="10"/>
        <v>0</v>
      </c>
      <c r="BG84" s="342">
        <f t="shared" si="10"/>
        <v>0</v>
      </c>
      <c r="BH84" s="341"/>
      <c r="BI84" s="341"/>
      <c r="BJ84" s="341"/>
      <c r="BK84" s="341"/>
      <c r="BL84" s="341"/>
      <c r="BM84" s="341"/>
      <c r="BN84" s="341"/>
      <c r="BO84" s="341"/>
      <c r="BP84" s="341"/>
      <c r="BQ84" s="341"/>
      <c r="BR84" s="341"/>
      <c r="BS84" s="341"/>
      <c r="BT84" s="341"/>
      <c r="BU84" s="341"/>
      <c r="BV84" s="341"/>
      <c r="BW84" s="341"/>
      <c r="BX84" s="342">
        <f t="shared" ref="BX84:CA86" si="11">SUM(CB84,CF84,CJ84,CN84,CR84,CV84)</f>
        <v>0</v>
      </c>
      <c r="BY84" s="342">
        <f t="shared" si="11"/>
        <v>0</v>
      </c>
      <c r="BZ84" s="342">
        <f t="shared" si="11"/>
        <v>0</v>
      </c>
      <c r="CA84" s="342">
        <f t="shared" si="11"/>
        <v>0</v>
      </c>
      <c r="CB84" s="341"/>
      <c r="CC84" s="341"/>
      <c r="CD84" s="341"/>
      <c r="CE84" s="341"/>
      <c r="CF84" s="341"/>
      <c r="CG84" s="341"/>
      <c r="CH84" s="341"/>
      <c r="CI84" s="341"/>
      <c r="CJ84" s="341"/>
      <c r="CK84" s="341"/>
      <c r="CL84" s="341"/>
      <c r="CM84" s="341"/>
      <c r="CN84" s="341"/>
      <c r="CO84" s="341"/>
      <c r="CP84" s="341"/>
      <c r="CQ84" s="341"/>
      <c r="CR84" s="341"/>
      <c r="CS84" s="341"/>
      <c r="CT84" s="341"/>
      <c r="CU84" s="341"/>
      <c r="CV84" s="341"/>
      <c r="CW84" s="341"/>
      <c r="CX84" s="341"/>
      <c r="CY84" s="341"/>
      <c r="CZ84" s="341"/>
      <c r="DA84" s="341"/>
      <c r="DB84" s="341"/>
      <c r="DC84" s="341"/>
      <c r="DD84" s="342">
        <f t="shared" ref="DD84:DG86" si="12">SUM(DH84,DL84,DP84,DT84,DX84,EB84,EF84,EJ84,EN84,ER84,EV84,EZ84,FD84,FH84,FL84,FP84,FT84)</f>
        <v>0</v>
      </c>
      <c r="DE84" s="342">
        <f t="shared" si="12"/>
        <v>0</v>
      </c>
      <c r="DF84" s="342">
        <f t="shared" si="12"/>
        <v>0</v>
      </c>
      <c r="DG84" s="342">
        <f t="shared" si="12"/>
        <v>0</v>
      </c>
      <c r="DH84" s="341"/>
      <c r="DI84" s="341"/>
      <c r="DJ84" s="341"/>
      <c r="DK84" s="341"/>
      <c r="DL84" s="341"/>
      <c r="DM84" s="341"/>
      <c r="DN84" s="341"/>
      <c r="DO84" s="341"/>
      <c r="DP84" s="341"/>
      <c r="DQ84" s="341"/>
      <c r="DR84" s="341"/>
      <c r="DS84" s="341"/>
      <c r="DT84" s="341"/>
      <c r="DU84" s="341"/>
      <c r="DV84" s="341"/>
      <c r="DW84" s="341"/>
      <c r="DX84" s="341"/>
      <c r="DY84" s="341"/>
      <c r="DZ84" s="341"/>
      <c r="EA84" s="341"/>
      <c r="EB84" s="341"/>
      <c r="EC84" s="341"/>
      <c r="ED84" s="341"/>
      <c r="EE84" s="341"/>
      <c r="EF84" s="341"/>
      <c r="EG84" s="341"/>
      <c r="EH84" s="341"/>
      <c r="EI84" s="341"/>
      <c r="EJ84" s="341"/>
      <c r="EK84" s="341"/>
      <c r="EL84" s="341"/>
      <c r="EM84" s="341"/>
      <c r="EN84" s="341"/>
      <c r="EO84" s="341"/>
      <c r="EP84" s="341"/>
      <c r="EQ84" s="341"/>
      <c r="ER84" s="341"/>
      <c r="ES84" s="341"/>
      <c r="ET84" s="341"/>
      <c r="EU84" s="341"/>
      <c r="EV84" s="341"/>
      <c r="EW84" s="341"/>
      <c r="EX84" s="341"/>
      <c r="EY84" s="341"/>
      <c r="EZ84" s="341"/>
      <c r="FA84" s="341"/>
      <c r="FB84" s="341"/>
      <c r="FC84" s="341"/>
      <c r="FD84" s="341"/>
      <c r="FE84" s="341"/>
      <c r="FF84" s="341"/>
      <c r="FG84" s="341"/>
      <c r="FH84" s="341"/>
      <c r="FI84" s="341"/>
      <c r="FJ84" s="341"/>
      <c r="FK84" s="341"/>
      <c r="FL84" s="341"/>
      <c r="FM84" s="341"/>
      <c r="FN84" s="341"/>
      <c r="FO84" s="341"/>
      <c r="FP84" s="341"/>
      <c r="FQ84" s="341"/>
      <c r="FR84" s="341"/>
      <c r="FS84" s="341"/>
      <c r="FT84" s="341"/>
      <c r="FU84" s="341"/>
      <c r="FV84" s="341"/>
      <c r="FW84" s="341"/>
      <c r="FX84" s="341"/>
      <c r="FY84" s="341"/>
      <c r="FZ84" s="341"/>
      <c r="GA84" s="341"/>
      <c r="GB84" s="341"/>
      <c r="GC84" s="341"/>
      <c r="GD84" s="341"/>
      <c r="GE84" s="341"/>
      <c r="GF84" s="341"/>
      <c r="GG84" s="341"/>
      <c r="GH84" s="341"/>
      <c r="GI84" s="341"/>
      <c r="GJ84" s="341"/>
      <c r="GK84" s="341"/>
      <c r="GL84" s="341"/>
      <c r="GM84" s="341"/>
      <c r="GN84" s="341"/>
      <c r="GO84" s="341"/>
      <c r="GP84" s="341"/>
      <c r="GQ84" s="341"/>
      <c r="GR84" s="341"/>
      <c r="GS84" s="341"/>
      <c r="GT84" s="341"/>
      <c r="GU84" s="341"/>
      <c r="GV84" s="341"/>
      <c r="GW84" s="341"/>
      <c r="GX84" s="341"/>
      <c r="GY84" s="341"/>
      <c r="GZ84" s="341"/>
      <c r="HA84" s="341"/>
      <c r="HB84" s="341"/>
      <c r="HC84" s="341"/>
      <c r="HD84" s="341"/>
      <c r="HE84" s="341"/>
      <c r="HF84" s="341"/>
      <c r="HG84" s="341"/>
      <c r="HH84" s="341"/>
      <c r="HI84" s="341"/>
      <c r="HJ84" s="341"/>
      <c r="HK84" s="341"/>
      <c r="HL84" s="341"/>
      <c r="HM84" s="341"/>
      <c r="HN84" s="341"/>
      <c r="HO84" s="341"/>
      <c r="HP84" s="341"/>
      <c r="HQ84" s="341"/>
      <c r="HR84" s="341"/>
      <c r="HS84" s="343"/>
    </row>
    <row r="85" spans="1:228" s="352" customFormat="1" ht="12" customHeight="1" x14ac:dyDescent="0.25">
      <c r="A85" s="331"/>
      <c r="B85" s="448"/>
      <c r="C85" s="293"/>
      <c r="D85" s="292"/>
      <c r="E85" s="293"/>
      <c r="F85" s="338" t="s">
        <v>279</v>
      </c>
      <c r="G85" s="443"/>
      <c r="H85" s="443"/>
      <c r="I85" s="431" t="s">
        <v>267</v>
      </c>
      <c r="J85" s="339" t="s">
        <v>235</v>
      </c>
      <c r="K85" s="340"/>
      <c r="L85" s="340"/>
      <c r="M85" s="340"/>
      <c r="N85" s="340"/>
      <c r="O85" s="340"/>
      <c r="P85" s="341"/>
      <c r="Q85" s="341"/>
      <c r="R85" s="341"/>
      <c r="S85" s="341"/>
      <c r="T85" s="341"/>
      <c r="U85" s="341"/>
      <c r="V85" s="341"/>
      <c r="W85" s="341"/>
      <c r="X85" s="341"/>
      <c r="Y85" s="341"/>
      <c r="Z85" s="341"/>
      <c r="AA85" s="341"/>
      <c r="AB85" s="341"/>
      <c r="AC85" s="341"/>
      <c r="AD85" s="341"/>
      <c r="AE85" s="341"/>
      <c r="AF85" s="341"/>
      <c r="AG85" s="341"/>
      <c r="AH85" s="341"/>
      <c r="AI85" s="341"/>
      <c r="AJ85" s="341"/>
      <c r="AK85" s="341"/>
      <c r="AL85" s="341"/>
      <c r="AM85" s="341"/>
      <c r="AN85" s="341"/>
      <c r="AO85" s="341"/>
      <c r="AP85" s="341"/>
      <c r="AQ85" s="341"/>
      <c r="AR85" s="341"/>
      <c r="AS85" s="341"/>
      <c r="AT85" s="341"/>
      <c r="AU85" s="341"/>
      <c r="AV85" s="341"/>
      <c r="AW85" s="341"/>
      <c r="AX85" s="341"/>
      <c r="AY85" s="341"/>
      <c r="AZ85" s="341"/>
      <c r="BA85" s="341"/>
      <c r="BB85" s="341"/>
      <c r="BC85" s="341"/>
      <c r="BD85" s="342">
        <f t="shared" si="10"/>
        <v>0</v>
      </c>
      <c r="BE85" s="342">
        <f t="shared" si="10"/>
        <v>0</v>
      </c>
      <c r="BF85" s="342">
        <f t="shared" si="10"/>
        <v>0</v>
      </c>
      <c r="BG85" s="342">
        <f t="shared" si="10"/>
        <v>0</v>
      </c>
      <c r="BH85" s="341"/>
      <c r="BI85" s="341"/>
      <c r="BJ85" s="341"/>
      <c r="BK85" s="341"/>
      <c r="BL85" s="341"/>
      <c r="BM85" s="341"/>
      <c r="BN85" s="341"/>
      <c r="BO85" s="341"/>
      <c r="BP85" s="341"/>
      <c r="BQ85" s="341"/>
      <c r="BR85" s="341"/>
      <c r="BS85" s="341"/>
      <c r="BT85" s="341"/>
      <c r="BU85" s="341"/>
      <c r="BV85" s="341"/>
      <c r="BW85" s="341"/>
      <c r="BX85" s="342">
        <f t="shared" si="11"/>
        <v>0</v>
      </c>
      <c r="BY85" s="342">
        <f t="shared" si="11"/>
        <v>0</v>
      </c>
      <c r="BZ85" s="342">
        <f t="shared" si="11"/>
        <v>0</v>
      </c>
      <c r="CA85" s="342">
        <f t="shared" si="11"/>
        <v>0</v>
      </c>
      <c r="CB85" s="341"/>
      <c r="CC85" s="341"/>
      <c r="CD85" s="341"/>
      <c r="CE85" s="341"/>
      <c r="CF85" s="341"/>
      <c r="CG85" s="341"/>
      <c r="CH85" s="341"/>
      <c r="CI85" s="341"/>
      <c r="CJ85" s="341"/>
      <c r="CK85" s="341"/>
      <c r="CL85" s="341"/>
      <c r="CM85" s="341"/>
      <c r="CN85" s="341"/>
      <c r="CO85" s="341"/>
      <c r="CP85" s="341"/>
      <c r="CQ85" s="341"/>
      <c r="CR85" s="341"/>
      <c r="CS85" s="341"/>
      <c r="CT85" s="341"/>
      <c r="CU85" s="341"/>
      <c r="CV85" s="341"/>
      <c r="CW85" s="341"/>
      <c r="CX85" s="341"/>
      <c r="CY85" s="341"/>
      <c r="CZ85" s="341"/>
      <c r="DA85" s="341"/>
      <c r="DB85" s="341"/>
      <c r="DC85" s="341"/>
      <c r="DD85" s="342">
        <f t="shared" si="12"/>
        <v>0</v>
      </c>
      <c r="DE85" s="342">
        <f t="shared" si="12"/>
        <v>0</v>
      </c>
      <c r="DF85" s="342">
        <f t="shared" si="12"/>
        <v>0</v>
      </c>
      <c r="DG85" s="342">
        <f t="shared" si="12"/>
        <v>0</v>
      </c>
      <c r="DH85" s="341"/>
      <c r="DI85" s="341"/>
      <c r="DJ85" s="341"/>
      <c r="DK85" s="341"/>
      <c r="DL85" s="341"/>
      <c r="DM85" s="341"/>
      <c r="DN85" s="341"/>
      <c r="DO85" s="341"/>
      <c r="DP85" s="341"/>
      <c r="DQ85" s="341"/>
      <c r="DR85" s="341"/>
      <c r="DS85" s="341"/>
      <c r="DT85" s="341"/>
      <c r="DU85" s="341"/>
      <c r="DV85" s="341"/>
      <c r="DW85" s="341"/>
      <c r="DX85" s="341"/>
      <c r="DY85" s="341"/>
      <c r="DZ85" s="341"/>
      <c r="EA85" s="341"/>
      <c r="EB85" s="341"/>
      <c r="EC85" s="341"/>
      <c r="ED85" s="341"/>
      <c r="EE85" s="341"/>
      <c r="EF85" s="341"/>
      <c r="EG85" s="341"/>
      <c r="EH85" s="341"/>
      <c r="EI85" s="341"/>
      <c r="EJ85" s="341"/>
      <c r="EK85" s="341"/>
      <c r="EL85" s="341"/>
      <c r="EM85" s="341"/>
      <c r="EN85" s="341"/>
      <c r="EO85" s="341"/>
      <c r="EP85" s="341"/>
      <c r="EQ85" s="341"/>
      <c r="ER85" s="341"/>
      <c r="ES85" s="341"/>
      <c r="ET85" s="341"/>
      <c r="EU85" s="341"/>
      <c r="EV85" s="341"/>
      <c r="EW85" s="341"/>
      <c r="EX85" s="341"/>
      <c r="EY85" s="341"/>
      <c r="EZ85" s="341"/>
      <c r="FA85" s="341"/>
      <c r="FB85" s="341"/>
      <c r="FC85" s="341"/>
      <c r="FD85" s="341"/>
      <c r="FE85" s="341"/>
      <c r="FF85" s="341"/>
      <c r="FG85" s="341"/>
      <c r="FH85" s="341"/>
      <c r="FI85" s="341"/>
      <c r="FJ85" s="341"/>
      <c r="FK85" s="341"/>
      <c r="FL85" s="341"/>
      <c r="FM85" s="341"/>
      <c r="FN85" s="341"/>
      <c r="FO85" s="341"/>
      <c r="FP85" s="341"/>
      <c r="FQ85" s="341"/>
      <c r="FR85" s="341"/>
      <c r="FS85" s="341"/>
      <c r="FT85" s="341"/>
      <c r="FU85" s="341"/>
      <c r="FV85" s="341"/>
      <c r="FW85" s="341"/>
      <c r="FX85" s="341"/>
      <c r="FY85" s="341"/>
      <c r="FZ85" s="341"/>
      <c r="GA85" s="341"/>
      <c r="GB85" s="341"/>
      <c r="GC85" s="341"/>
      <c r="GD85" s="341"/>
      <c r="GE85" s="341"/>
      <c r="GF85" s="341"/>
      <c r="GG85" s="341"/>
      <c r="GH85" s="341"/>
      <c r="GI85" s="341"/>
      <c r="GJ85" s="341"/>
      <c r="GK85" s="341"/>
      <c r="GL85" s="341"/>
      <c r="GM85" s="341"/>
      <c r="GN85" s="341"/>
      <c r="GO85" s="341"/>
      <c r="GP85" s="341"/>
      <c r="GQ85" s="341"/>
      <c r="GR85" s="341"/>
      <c r="GS85" s="341"/>
      <c r="GT85" s="341"/>
      <c r="GU85" s="341"/>
      <c r="GV85" s="341"/>
      <c r="GW85" s="341"/>
      <c r="GX85" s="341"/>
      <c r="GY85" s="341"/>
      <c r="GZ85" s="341"/>
      <c r="HA85" s="341"/>
      <c r="HB85" s="341"/>
      <c r="HC85" s="341"/>
      <c r="HD85" s="341"/>
      <c r="HE85" s="341"/>
      <c r="HF85" s="341"/>
      <c r="HG85" s="341"/>
      <c r="HH85" s="341"/>
      <c r="HI85" s="341"/>
      <c r="HJ85" s="341"/>
      <c r="HK85" s="341"/>
      <c r="HL85" s="341"/>
      <c r="HM85" s="341"/>
      <c r="HN85" s="341"/>
      <c r="HO85" s="341"/>
      <c r="HP85" s="341"/>
      <c r="HQ85" s="341"/>
      <c r="HR85" s="341"/>
      <c r="HS85" s="343"/>
    </row>
    <row r="86" spans="1:228" s="352" customFormat="1" ht="12" customHeight="1" x14ac:dyDescent="0.25">
      <c r="A86" s="331"/>
      <c r="B86" s="448"/>
      <c r="C86" s="293"/>
      <c r="D86" s="292"/>
      <c r="E86" s="293"/>
      <c r="F86" s="338" t="s">
        <v>280</v>
      </c>
      <c r="G86" s="443"/>
      <c r="H86" s="443"/>
      <c r="I86" s="432"/>
      <c r="J86" s="344" t="s">
        <v>237</v>
      </c>
      <c r="K86" s="340"/>
      <c r="L86" s="340"/>
      <c r="M86" s="340"/>
      <c r="N86" s="340"/>
      <c r="O86" s="340"/>
      <c r="P86" s="341"/>
      <c r="Q86" s="341"/>
      <c r="R86" s="341"/>
      <c r="S86" s="341"/>
      <c r="T86" s="341"/>
      <c r="U86" s="341"/>
      <c r="V86" s="341"/>
      <c r="W86" s="341"/>
      <c r="X86" s="341"/>
      <c r="Y86" s="341"/>
      <c r="Z86" s="341"/>
      <c r="AA86" s="341"/>
      <c r="AB86" s="341"/>
      <c r="AC86" s="341"/>
      <c r="AD86" s="341"/>
      <c r="AE86" s="341"/>
      <c r="AF86" s="341"/>
      <c r="AG86" s="341"/>
      <c r="AH86" s="341"/>
      <c r="AI86" s="341"/>
      <c r="AJ86" s="341"/>
      <c r="AK86" s="341"/>
      <c r="AL86" s="341"/>
      <c r="AM86" s="341"/>
      <c r="AN86" s="341"/>
      <c r="AO86" s="341"/>
      <c r="AP86" s="341"/>
      <c r="AQ86" s="341"/>
      <c r="AR86" s="341"/>
      <c r="AS86" s="341"/>
      <c r="AT86" s="341"/>
      <c r="AU86" s="341"/>
      <c r="AV86" s="341"/>
      <c r="AW86" s="341"/>
      <c r="AX86" s="341"/>
      <c r="AY86" s="341"/>
      <c r="AZ86" s="341"/>
      <c r="BA86" s="341"/>
      <c r="BB86" s="341"/>
      <c r="BC86" s="341"/>
      <c r="BD86" s="342">
        <f t="shared" si="10"/>
        <v>0</v>
      </c>
      <c r="BE86" s="342">
        <f t="shared" si="10"/>
        <v>0</v>
      </c>
      <c r="BF86" s="342">
        <f t="shared" si="10"/>
        <v>0</v>
      </c>
      <c r="BG86" s="342">
        <f t="shared" si="10"/>
        <v>0</v>
      </c>
      <c r="BH86" s="341"/>
      <c r="BI86" s="341"/>
      <c r="BJ86" s="341"/>
      <c r="BK86" s="341"/>
      <c r="BL86" s="341"/>
      <c r="BM86" s="341"/>
      <c r="BN86" s="341"/>
      <c r="BO86" s="341"/>
      <c r="BP86" s="341"/>
      <c r="BQ86" s="341"/>
      <c r="BR86" s="341"/>
      <c r="BS86" s="341"/>
      <c r="BT86" s="341"/>
      <c r="BU86" s="341"/>
      <c r="BV86" s="341"/>
      <c r="BW86" s="341"/>
      <c r="BX86" s="342">
        <f t="shared" si="11"/>
        <v>0</v>
      </c>
      <c r="BY86" s="342">
        <f t="shared" si="11"/>
        <v>0</v>
      </c>
      <c r="BZ86" s="342">
        <f t="shared" si="11"/>
        <v>0</v>
      </c>
      <c r="CA86" s="342">
        <f t="shared" si="11"/>
        <v>0</v>
      </c>
      <c r="CB86" s="341"/>
      <c r="CC86" s="341"/>
      <c r="CD86" s="341"/>
      <c r="CE86" s="341"/>
      <c r="CF86" s="341"/>
      <c r="CG86" s="341"/>
      <c r="CH86" s="341"/>
      <c r="CI86" s="341"/>
      <c r="CJ86" s="341"/>
      <c r="CK86" s="341"/>
      <c r="CL86" s="341"/>
      <c r="CM86" s="341"/>
      <c r="CN86" s="341"/>
      <c r="CO86" s="341"/>
      <c r="CP86" s="341"/>
      <c r="CQ86" s="341"/>
      <c r="CR86" s="341"/>
      <c r="CS86" s="341"/>
      <c r="CT86" s="341"/>
      <c r="CU86" s="341"/>
      <c r="CV86" s="341"/>
      <c r="CW86" s="341"/>
      <c r="CX86" s="341"/>
      <c r="CY86" s="341"/>
      <c r="CZ86" s="341"/>
      <c r="DA86" s="341"/>
      <c r="DB86" s="341"/>
      <c r="DC86" s="341"/>
      <c r="DD86" s="342">
        <f t="shared" si="12"/>
        <v>0</v>
      </c>
      <c r="DE86" s="342">
        <f t="shared" si="12"/>
        <v>0</v>
      </c>
      <c r="DF86" s="342">
        <f t="shared" si="12"/>
        <v>0</v>
      </c>
      <c r="DG86" s="342">
        <f t="shared" si="12"/>
        <v>0</v>
      </c>
      <c r="DH86" s="341"/>
      <c r="DI86" s="341"/>
      <c r="DJ86" s="341"/>
      <c r="DK86" s="341"/>
      <c r="DL86" s="341"/>
      <c r="DM86" s="341"/>
      <c r="DN86" s="341"/>
      <c r="DO86" s="341"/>
      <c r="DP86" s="341"/>
      <c r="DQ86" s="341"/>
      <c r="DR86" s="341"/>
      <c r="DS86" s="341"/>
      <c r="DT86" s="341"/>
      <c r="DU86" s="341"/>
      <c r="DV86" s="341"/>
      <c r="DW86" s="341"/>
      <c r="DX86" s="341"/>
      <c r="DY86" s="341"/>
      <c r="DZ86" s="341"/>
      <c r="EA86" s="341"/>
      <c r="EB86" s="341"/>
      <c r="EC86" s="341"/>
      <c r="ED86" s="341"/>
      <c r="EE86" s="341"/>
      <c r="EF86" s="341"/>
      <c r="EG86" s="341"/>
      <c r="EH86" s="341"/>
      <c r="EI86" s="341"/>
      <c r="EJ86" s="341"/>
      <c r="EK86" s="341"/>
      <c r="EL86" s="341"/>
      <c r="EM86" s="341"/>
      <c r="EN86" s="341"/>
      <c r="EO86" s="341"/>
      <c r="EP86" s="341"/>
      <c r="EQ86" s="341"/>
      <c r="ER86" s="341"/>
      <c r="ES86" s="341"/>
      <c r="ET86" s="341"/>
      <c r="EU86" s="341"/>
      <c r="EV86" s="341"/>
      <c r="EW86" s="341"/>
      <c r="EX86" s="341"/>
      <c r="EY86" s="341"/>
      <c r="EZ86" s="341"/>
      <c r="FA86" s="341"/>
      <c r="FB86" s="341"/>
      <c r="FC86" s="341"/>
      <c r="FD86" s="341"/>
      <c r="FE86" s="341"/>
      <c r="FF86" s="341"/>
      <c r="FG86" s="341"/>
      <c r="FH86" s="341"/>
      <c r="FI86" s="341"/>
      <c r="FJ86" s="341"/>
      <c r="FK86" s="341"/>
      <c r="FL86" s="341"/>
      <c r="FM86" s="341"/>
      <c r="FN86" s="341"/>
      <c r="FO86" s="341"/>
      <c r="FP86" s="341"/>
      <c r="FQ86" s="341"/>
      <c r="FR86" s="341"/>
      <c r="FS86" s="341"/>
      <c r="FT86" s="341"/>
      <c r="FU86" s="341"/>
      <c r="FV86" s="341"/>
      <c r="FW86" s="341"/>
      <c r="FX86" s="341"/>
      <c r="FY86" s="341"/>
      <c r="FZ86" s="341"/>
      <c r="GA86" s="341"/>
      <c r="GB86" s="341"/>
      <c r="GC86" s="341"/>
      <c r="GD86" s="341"/>
      <c r="GE86" s="341"/>
      <c r="GF86" s="341"/>
      <c r="GG86" s="341"/>
      <c r="GH86" s="341"/>
      <c r="GI86" s="341"/>
      <c r="GJ86" s="341"/>
      <c r="GK86" s="341"/>
      <c r="GL86" s="341"/>
      <c r="GM86" s="341"/>
      <c r="GN86" s="341"/>
      <c r="GO86" s="341"/>
      <c r="GP86" s="341"/>
      <c r="GQ86" s="341"/>
      <c r="GR86" s="341"/>
      <c r="GS86" s="341"/>
      <c r="GT86" s="341"/>
      <c r="GU86" s="341"/>
      <c r="GV86" s="341"/>
      <c r="GW86" s="341"/>
      <c r="GX86" s="341"/>
      <c r="GY86" s="341"/>
      <c r="GZ86" s="341"/>
      <c r="HA86" s="341"/>
      <c r="HB86" s="341"/>
      <c r="HC86" s="341"/>
      <c r="HD86" s="341"/>
      <c r="HE86" s="341"/>
      <c r="HF86" s="341"/>
      <c r="HG86" s="341"/>
      <c r="HH86" s="341"/>
      <c r="HI86" s="341"/>
      <c r="HJ86" s="341"/>
      <c r="HK86" s="341"/>
      <c r="HL86" s="341"/>
      <c r="HM86" s="341"/>
      <c r="HN86" s="341"/>
      <c r="HO86" s="341"/>
      <c r="HP86" s="341"/>
      <c r="HQ86" s="341"/>
      <c r="HR86" s="341"/>
      <c r="HS86" s="343"/>
    </row>
    <row r="87" spans="1:228" s="352" customFormat="1" ht="12" customHeight="1" x14ac:dyDescent="0.25">
      <c r="A87" s="331"/>
      <c r="B87" s="448"/>
      <c r="C87" s="293"/>
      <c r="D87" s="292"/>
      <c r="E87" s="293"/>
      <c r="F87" s="338" t="s">
        <v>281</v>
      </c>
      <c r="G87" s="431" t="s">
        <v>174</v>
      </c>
      <c r="H87" s="434" t="s">
        <v>282</v>
      </c>
      <c r="I87" s="435"/>
      <c r="J87" s="339" t="s">
        <v>235</v>
      </c>
      <c r="K87" s="340"/>
      <c r="L87" s="340"/>
      <c r="M87" s="340"/>
      <c r="N87" s="340"/>
      <c r="O87" s="340"/>
      <c r="P87" s="341"/>
      <c r="Q87" s="341"/>
      <c r="R87" s="341"/>
      <c r="S87" s="341"/>
      <c r="T87" s="341"/>
      <c r="U87" s="341"/>
      <c r="V87" s="341"/>
      <c r="W87" s="341"/>
      <c r="X87" s="341"/>
      <c r="Y87" s="341"/>
      <c r="Z87" s="341"/>
      <c r="AA87" s="341"/>
      <c r="AB87" s="341"/>
      <c r="AC87" s="341"/>
      <c r="AD87" s="341"/>
      <c r="AE87" s="341"/>
      <c r="AF87" s="341"/>
      <c r="AG87" s="341"/>
      <c r="AH87" s="341"/>
      <c r="AI87" s="341"/>
      <c r="AJ87" s="341"/>
      <c r="AK87" s="341"/>
      <c r="AL87" s="341"/>
      <c r="AM87" s="341"/>
      <c r="AN87" s="341"/>
      <c r="AO87" s="341"/>
      <c r="AP87" s="341"/>
      <c r="AQ87" s="341"/>
      <c r="AR87" s="341"/>
      <c r="AS87" s="341"/>
      <c r="AT87" s="341"/>
      <c r="AU87" s="341"/>
      <c r="AV87" s="341"/>
      <c r="AW87" s="341"/>
      <c r="AX87" s="341"/>
      <c r="AY87" s="341"/>
      <c r="AZ87" s="341"/>
      <c r="BA87" s="341"/>
      <c r="BB87" s="341"/>
      <c r="BC87" s="341"/>
      <c r="BD87" s="341"/>
      <c r="BE87" s="341"/>
      <c r="BF87" s="341"/>
      <c r="BG87" s="341"/>
      <c r="BH87" s="341"/>
      <c r="BI87" s="341"/>
      <c r="BJ87" s="341"/>
      <c r="BK87" s="341"/>
      <c r="BL87" s="341"/>
      <c r="BM87" s="341"/>
      <c r="BN87" s="341"/>
      <c r="BO87" s="341"/>
      <c r="BP87" s="341"/>
      <c r="BQ87" s="341"/>
      <c r="BR87" s="341"/>
      <c r="BS87" s="341"/>
      <c r="BT87" s="341"/>
      <c r="BU87" s="341"/>
      <c r="BV87" s="341"/>
      <c r="BW87" s="341"/>
      <c r="BX87" s="341"/>
      <c r="BY87" s="341"/>
      <c r="BZ87" s="341"/>
      <c r="CA87" s="341"/>
      <c r="CB87" s="341"/>
      <c r="CC87" s="341"/>
      <c r="CD87" s="341"/>
      <c r="CE87" s="341"/>
      <c r="CF87" s="341"/>
      <c r="CG87" s="341"/>
      <c r="CH87" s="341"/>
      <c r="CI87" s="341"/>
      <c r="CJ87" s="341"/>
      <c r="CK87" s="341"/>
      <c r="CL87" s="341"/>
      <c r="CM87" s="341"/>
      <c r="CN87" s="341"/>
      <c r="CO87" s="341"/>
      <c r="CP87" s="341"/>
      <c r="CQ87" s="341"/>
      <c r="CR87" s="341"/>
      <c r="CS87" s="341"/>
      <c r="CT87" s="341"/>
      <c r="CU87" s="341"/>
      <c r="CV87" s="341"/>
      <c r="CW87" s="341"/>
      <c r="CX87" s="341"/>
      <c r="CY87" s="341"/>
      <c r="CZ87" s="341"/>
      <c r="DA87" s="341"/>
      <c r="DB87" s="341"/>
      <c r="DC87" s="341"/>
      <c r="DD87" s="341"/>
      <c r="DE87" s="341"/>
      <c r="DF87" s="341"/>
      <c r="DG87" s="341"/>
      <c r="DH87" s="341"/>
      <c r="DI87" s="341"/>
      <c r="DJ87" s="341"/>
      <c r="DK87" s="341"/>
      <c r="DL87" s="341"/>
      <c r="DM87" s="341"/>
      <c r="DN87" s="341"/>
      <c r="DO87" s="341"/>
      <c r="DP87" s="341"/>
      <c r="DQ87" s="341"/>
      <c r="DR87" s="341"/>
      <c r="DS87" s="341"/>
      <c r="DT87" s="341"/>
      <c r="DU87" s="341"/>
      <c r="DV87" s="341"/>
      <c r="DW87" s="341"/>
      <c r="DX87" s="341"/>
      <c r="DY87" s="341"/>
      <c r="DZ87" s="341"/>
      <c r="EA87" s="341"/>
      <c r="EB87" s="341"/>
      <c r="EC87" s="341"/>
      <c r="ED87" s="341"/>
      <c r="EE87" s="341"/>
      <c r="EF87" s="341"/>
      <c r="EG87" s="341"/>
      <c r="EH87" s="341"/>
      <c r="EI87" s="341"/>
      <c r="EJ87" s="341"/>
      <c r="EK87" s="341"/>
      <c r="EL87" s="341"/>
      <c r="EM87" s="341"/>
      <c r="EN87" s="341"/>
      <c r="EO87" s="341"/>
      <c r="EP87" s="341"/>
      <c r="EQ87" s="341"/>
      <c r="ER87" s="341"/>
      <c r="ES87" s="341"/>
      <c r="ET87" s="341"/>
      <c r="EU87" s="341"/>
      <c r="EV87" s="341"/>
      <c r="EW87" s="341"/>
      <c r="EX87" s="341"/>
      <c r="EY87" s="341"/>
      <c r="EZ87" s="341"/>
      <c r="FA87" s="341"/>
      <c r="FB87" s="341"/>
      <c r="FC87" s="341"/>
      <c r="FD87" s="341"/>
      <c r="FE87" s="341"/>
      <c r="FF87" s="341"/>
      <c r="FG87" s="341"/>
      <c r="FH87" s="341"/>
      <c r="FI87" s="341"/>
      <c r="FJ87" s="341"/>
      <c r="FK87" s="341"/>
      <c r="FL87" s="341"/>
      <c r="FM87" s="341"/>
      <c r="FN87" s="341"/>
      <c r="FO87" s="341"/>
      <c r="FP87" s="341"/>
      <c r="FQ87" s="341"/>
      <c r="FR87" s="341"/>
      <c r="FS87" s="341"/>
      <c r="FT87" s="341"/>
      <c r="FU87" s="341"/>
      <c r="FV87" s="341"/>
      <c r="FW87" s="341"/>
      <c r="FX87" s="341"/>
      <c r="FY87" s="341"/>
      <c r="FZ87" s="341"/>
      <c r="GA87" s="341"/>
      <c r="GB87" s="341"/>
      <c r="GC87" s="341"/>
      <c r="GD87" s="341"/>
      <c r="GE87" s="341"/>
      <c r="GF87" s="341"/>
      <c r="GG87" s="341"/>
      <c r="GH87" s="341"/>
      <c r="GI87" s="341"/>
      <c r="GJ87" s="341"/>
      <c r="GK87" s="341"/>
      <c r="GL87" s="341"/>
      <c r="GM87" s="341"/>
      <c r="GN87" s="341"/>
      <c r="GO87" s="341"/>
      <c r="GP87" s="341"/>
      <c r="GQ87" s="341"/>
      <c r="GR87" s="341"/>
      <c r="GS87" s="341"/>
      <c r="GT87" s="341"/>
      <c r="GU87" s="341"/>
      <c r="GV87" s="341"/>
      <c r="GW87" s="341"/>
      <c r="GX87" s="341"/>
      <c r="GY87" s="341"/>
      <c r="GZ87" s="341"/>
      <c r="HA87" s="341"/>
      <c r="HB87" s="341"/>
      <c r="HC87" s="341"/>
      <c r="HD87" s="341"/>
      <c r="HE87" s="341"/>
      <c r="HF87" s="341"/>
      <c r="HG87" s="341"/>
      <c r="HH87" s="341"/>
      <c r="HI87" s="341"/>
      <c r="HJ87" s="341"/>
      <c r="HK87" s="341"/>
      <c r="HL87" s="341"/>
      <c r="HM87" s="341"/>
      <c r="HN87" s="341"/>
      <c r="HO87" s="341"/>
      <c r="HP87" s="341"/>
      <c r="HQ87" s="341"/>
      <c r="HR87" s="341"/>
      <c r="HS87" s="343"/>
    </row>
    <row r="88" spans="1:228" s="352" customFormat="1" ht="12" customHeight="1" x14ac:dyDescent="0.25">
      <c r="A88" s="331"/>
      <c r="B88" s="448"/>
      <c r="C88" s="293"/>
      <c r="D88" s="292"/>
      <c r="E88" s="293"/>
      <c r="F88" s="338" t="s">
        <v>283</v>
      </c>
      <c r="G88" s="433"/>
      <c r="H88" s="436"/>
      <c r="I88" s="437"/>
      <c r="J88" s="344" t="s">
        <v>237</v>
      </c>
      <c r="K88" s="340"/>
      <c r="L88" s="340"/>
      <c r="M88" s="340"/>
      <c r="N88" s="340"/>
      <c r="O88" s="340"/>
      <c r="P88" s="341"/>
      <c r="Q88" s="341"/>
      <c r="R88" s="341"/>
      <c r="S88" s="341"/>
      <c r="T88" s="341"/>
      <c r="U88" s="341"/>
      <c r="V88" s="341"/>
      <c r="W88" s="341"/>
      <c r="X88" s="341"/>
      <c r="Y88" s="341"/>
      <c r="Z88" s="341"/>
      <c r="AA88" s="341"/>
      <c r="AB88" s="341"/>
      <c r="AC88" s="341"/>
      <c r="AD88" s="341"/>
      <c r="AE88" s="341"/>
      <c r="AF88" s="341"/>
      <c r="AG88" s="341"/>
      <c r="AH88" s="341"/>
      <c r="AI88" s="341"/>
      <c r="AJ88" s="341"/>
      <c r="AK88" s="341"/>
      <c r="AL88" s="341"/>
      <c r="AM88" s="341"/>
      <c r="AN88" s="341"/>
      <c r="AO88" s="341"/>
      <c r="AP88" s="341"/>
      <c r="AQ88" s="341"/>
      <c r="AR88" s="341"/>
      <c r="AS88" s="341"/>
      <c r="AT88" s="341"/>
      <c r="AU88" s="341"/>
      <c r="AV88" s="341"/>
      <c r="AW88" s="341"/>
      <c r="AX88" s="341"/>
      <c r="AY88" s="341"/>
      <c r="AZ88" s="341"/>
      <c r="BA88" s="341"/>
      <c r="BB88" s="341"/>
      <c r="BC88" s="341"/>
      <c r="BD88" s="341"/>
      <c r="BE88" s="341"/>
      <c r="BF88" s="341"/>
      <c r="BG88" s="341"/>
      <c r="BH88" s="341"/>
      <c r="BI88" s="341"/>
      <c r="BJ88" s="341"/>
      <c r="BK88" s="341"/>
      <c r="BL88" s="341"/>
      <c r="BM88" s="341"/>
      <c r="BN88" s="341"/>
      <c r="BO88" s="341"/>
      <c r="BP88" s="341"/>
      <c r="BQ88" s="341"/>
      <c r="BR88" s="341"/>
      <c r="BS88" s="341"/>
      <c r="BT88" s="341"/>
      <c r="BU88" s="341"/>
      <c r="BV88" s="341"/>
      <c r="BW88" s="341"/>
      <c r="BX88" s="341"/>
      <c r="BY88" s="341"/>
      <c r="BZ88" s="341"/>
      <c r="CA88" s="341"/>
      <c r="CB88" s="341"/>
      <c r="CC88" s="341"/>
      <c r="CD88" s="341"/>
      <c r="CE88" s="341"/>
      <c r="CF88" s="341"/>
      <c r="CG88" s="341"/>
      <c r="CH88" s="341"/>
      <c r="CI88" s="341"/>
      <c r="CJ88" s="341"/>
      <c r="CK88" s="341"/>
      <c r="CL88" s="341"/>
      <c r="CM88" s="341"/>
      <c r="CN88" s="341"/>
      <c r="CO88" s="341"/>
      <c r="CP88" s="341"/>
      <c r="CQ88" s="341"/>
      <c r="CR88" s="341"/>
      <c r="CS88" s="341"/>
      <c r="CT88" s="341"/>
      <c r="CU88" s="341"/>
      <c r="CV88" s="341"/>
      <c r="CW88" s="341"/>
      <c r="CX88" s="341"/>
      <c r="CY88" s="341"/>
      <c r="CZ88" s="341"/>
      <c r="DA88" s="341"/>
      <c r="DB88" s="341"/>
      <c r="DC88" s="341"/>
      <c r="DD88" s="341"/>
      <c r="DE88" s="341"/>
      <c r="DF88" s="341"/>
      <c r="DG88" s="341"/>
      <c r="DH88" s="341"/>
      <c r="DI88" s="341"/>
      <c r="DJ88" s="341"/>
      <c r="DK88" s="341"/>
      <c r="DL88" s="341"/>
      <c r="DM88" s="341"/>
      <c r="DN88" s="341"/>
      <c r="DO88" s="341"/>
      <c r="DP88" s="341"/>
      <c r="DQ88" s="341"/>
      <c r="DR88" s="341"/>
      <c r="DS88" s="341"/>
      <c r="DT88" s="341"/>
      <c r="DU88" s="341"/>
      <c r="DV88" s="341"/>
      <c r="DW88" s="341"/>
      <c r="DX88" s="341"/>
      <c r="DY88" s="341"/>
      <c r="DZ88" s="341"/>
      <c r="EA88" s="341"/>
      <c r="EB88" s="341"/>
      <c r="EC88" s="341"/>
      <c r="ED88" s="341"/>
      <c r="EE88" s="341"/>
      <c r="EF88" s="341"/>
      <c r="EG88" s="341"/>
      <c r="EH88" s="341"/>
      <c r="EI88" s="341"/>
      <c r="EJ88" s="341"/>
      <c r="EK88" s="341"/>
      <c r="EL88" s="341"/>
      <c r="EM88" s="341"/>
      <c r="EN88" s="341"/>
      <c r="EO88" s="341"/>
      <c r="EP88" s="341"/>
      <c r="EQ88" s="341"/>
      <c r="ER88" s="341"/>
      <c r="ES88" s="341"/>
      <c r="ET88" s="341"/>
      <c r="EU88" s="341"/>
      <c r="EV88" s="341"/>
      <c r="EW88" s="341"/>
      <c r="EX88" s="341"/>
      <c r="EY88" s="341"/>
      <c r="EZ88" s="341"/>
      <c r="FA88" s="341"/>
      <c r="FB88" s="341"/>
      <c r="FC88" s="341"/>
      <c r="FD88" s="341"/>
      <c r="FE88" s="341"/>
      <c r="FF88" s="341"/>
      <c r="FG88" s="341"/>
      <c r="FH88" s="341"/>
      <c r="FI88" s="341"/>
      <c r="FJ88" s="341"/>
      <c r="FK88" s="341"/>
      <c r="FL88" s="341"/>
      <c r="FM88" s="341"/>
      <c r="FN88" s="341"/>
      <c r="FO88" s="341"/>
      <c r="FP88" s="341"/>
      <c r="FQ88" s="341"/>
      <c r="FR88" s="341"/>
      <c r="FS88" s="341"/>
      <c r="FT88" s="341"/>
      <c r="FU88" s="341"/>
      <c r="FV88" s="341"/>
      <c r="FW88" s="341"/>
      <c r="FX88" s="341"/>
      <c r="FY88" s="341"/>
      <c r="FZ88" s="341"/>
      <c r="GA88" s="341"/>
      <c r="GB88" s="341"/>
      <c r="GC88" s="341"/>
      <c r="GD88" s="341"/>
      <c r="GE88" s="341"/>
      <c r="GF88" s="341"/>
      <c r="GG88" s="341"/>
      <c r="GH88" s="341"/>
      <c r="GI88" s="341"/>
      <c r="GJ88" s="341"/>
      <c r="GK88" s="341"/>
      <c r="GL88" s="341"/>
      <c r="GM88" s="341"/>
      <c r="GN88" s="341"/>
      <c r="GO88" s="341"/>
      <c r="GP88" s="341"/>
      <c r="GQ88" s="341"/>
      <c r="GR88" s="341"/>
      <c r="GS88" s="341"/>
      <c r="GT88" s="341"/>
      <c r="GU88" s="341"/>
      <c r="GV88" s="341"/>
      <c r="GW88" s="341"/>
      <c r="GX88" s="341"/>
      <c r="GY88" s="341"/>
      <c r="GZ88" s="341"/>
      <c r="HA88" s="341"/>
      <c r="HB88" s="341"/>
      <c r="HC88" s="341"/>
      <c r="HD88" s="341"/>
      <c r="HE88" s="341"/>
      <c r="HF88" s="341"/>
      <c r="HG88" s="341"/>
      <c r="HH88" s="341"/>
      <c r="HI88" s="341"/>
      <c r="HJ88" s="341"/>
      <c r="HK88" s="341"/>
      <c r="HL88" s="341"/>
      <c r="HM88" s="341"/>
      <c r="HN88" s="341"/>
      <c r="HO88" s="341"/>
      <c r="HP88" s="341"/>
      <c r="HQ88" s="341"/>
      <c r="HR88" s="341"/>
      <c r="HS88" s="343"/>
    </row>
    <row r="89" spans="1:228" s="352" customFormat="1" ht="12" customHeight="1" x14ac:dyDescent="0.25">
      <c r="A89" s="331"/>
      <c r="B89" s="448"/>
      <c r="C89" s="293"/>
      <c r="D89" s="292"/>
      <c r="E89" s="293"/>
      <c r="F89" s="338">
        <v>9</v>
      </c>
      <c r="G89" s="433"/>
      <c r="H89" s="438" t="s">
        <v>284</v>
      </c>
      <c r="I89" s="439"/>
      <c r="J89" s="440"/>
      <c r="K89" s="340"/>
      <c r="L89" s="340"/>
      <c r="M89" s="340"/>
      <c r="N89" s="340"/>
      <c r="O89" s="340"/>
      <c r="P89" s="341"/>
      <c r="Q89" s="341"/>
      <c r="R89" s="341"/>
      <c r="S89" s="341"/>
      <c r="T89" s="341"/>
      <c r="U89" s="341"/>
      <c r="V89" s="341"/>
      <c r="W89" s="341"/>
      <c r="X89" s="341"/>
      <c r="Y89" s="341"/>
      <c r="Z89" s="341"/>
      <c r="AA89" s="341"/>
      <c r="AB89" s="341"/>
      <c r="AC89" s="341"/>
      <c r="AD89" s="341"/>
      <c r="AE89" s="341"/>
      <c r="AF89" s="341"/>
      <c r="AG89" s="341"/>
      <c r="AH89" s="341"/>
      <c r="AI89" s="341"/>
      <c r="AJ89" s="341"/>
      <c r="AK89" s="341"/>
      <c r="AL89" s="341"/>
      <c r="AM89" s="341"/>
      <c r="AN89" s="341"/>
      <c r="AO89" s="341"/>
      <c r="AP89" s="341"/>
      <c r="AQ89" s="341"/>
      <c r="AR89" s="341"/>
      <c r="AS89" s="341"/>
      <c r="AT89" s="341"/>
      <c r="AU89" s="341"/>
      <c r="AV89" s="341"/>
      <c r="AW89" s="341"/>
      <c r="AX89" s="341"/>
      <c r="AY89" s="341"/>
      <c r="AZ89" s="341"/>
      <c r="BA89" s="341"/>
      <c r="BB89" s="341"/>
      <c r="BC89" s="341"/>
      <c r="BD89" s="341"/>
      <c r="BE89" s="341"/>
      <c r="BF89" s="341"/>
      <c r="BG89" s="341"/>
      <c r="BH89" s="341"/>
      <c r="BI89" s="341"/>
      <c r="BJ89" s="341"/>
      <c r="BK89" s="341"/>
      <c r="BL89" s="341"/>
      <c r="BM89" s="341"/>
      <c r="BN89" s="341"/>
      <c r="BO89" s="341"/>
      <c r="BP89" s="341"/>
      <c r="BQ89" s="341"/>
      <c r="BR89" s="341"/>
      <c r="BS89" s="341"/>
      <c r="BT89" s="341"/>
      <c r="BU89" s="341"/>
      <c r="BV89" s="341"/>
      <c r="BW89" s="341"/>
      <c r="BX89" s="341"/>
      <c r="BY89" s="341"/>
      <c r="BZ89" s="341"/>
      <c r="CA89" s="341"/>
      <c r="CB89" s="341"/>
      <c r="CC89" s="341"/>
      <c r="CD89" s="341"/>
      <c r="CE89" s="341"/>
      <c r="CF89" s="341"/>
      <c r="CG89" s="341"/>
      <c r="CH89" s="341"/>
      <c r="CI89" s="341"/>
      <c r="CJ89" s="341"/>
      <c r="CK89" s="341"/>
      <c r="CL89" s="341"/>
      <c r="CM89" s="341"/>
      <c r="CN89" s="341"/>
      <c r="CO89" s="341"/>
      <c r="CP89" s="341"/>
      <c r="CQ89" s="341"/>
      <c r="CR89" s="341"/>
      <c r="CS89" s="341"/>
      <c r="CT89" s="341"/>
      <c r="CU89" s="341"/>
      <c r="CV89" s="341"/>
      <c r="CW89" s="341"/>
      <c r="CX89" s="341"/>
      <c r="CY89" s="341"/>
      <c r="CZ89" s="341"/>
      <c r="DA89" s="341"/>
      <c r="DB89" s="341"/>
      <c r="DC89" s="341"/>
      <c r="DD89" s="341"/>
      <c r="DE89" s="341"/>
      <c r="DF89" s="341"/>
      <c r="DG89" s="341"/>
      <c r="DH89" s="341"/>
      <c r="DI89" s="341"/>
      <c r="DJ89" s="341"/>
      <c r="DK89" s="341"/>
      <c r="DL89" s="341"/>
      <c r="DM89" s="341"/>
      <c r="DN89" s="341"/>
      <c r="DO89" s="341"/>
      <c r="DP89" s="341"/>
      <c r="DQ89" s="341"/>
      <c r="DR89" s="341"/>
      <c r="DS89" s="341"/>
      <c r="DT89" s="341"/>
      <c r="DU89" s="341"/>
      <c r="DV89" s="341"/>
      <c r="DW89" s="341"/>
      <c r="DX89" s="341"/>
      <c r="DY89" s="341"/>
      <c r="DZ89" s="341"/>
      <c r="EA89" s="341"/>
      <c r="EB89" s="341"/>
      <c r="EC89" s="341"/>
      <c r="ED89" s="341"/>
      <c r="EE89" s="341"/>
      <c r="EF89" s="341"/>
      <c r="EG89" s="341"/>
      <c r="EH89" s="341"/>
      <c r="EI89" s="341"/>
      <c r="EJ89" s="341"/>
      <c r="EK89" s="341"/>
      <c r="EL89" s="341"/>
      <c r="EM89" s="341"/>
      <c r="EN89" s="341"/>
      <c r="EO89" s="341"/>
      <c r="EP89" s="341"/>
      <c r="EQ89" s="341"/>
      <c r="ER89" s="341"/>
      <c r="ES89" s="341"/>
      <c r="ET89" s="341"/>
      <c r="EU89" s="341"/>
      <c r="EV89" s="341"/>
      <c r="EW89" s="341"/>
      <c r="EX89" s="341"/>
      <c r="EY89" s="341"/>
      <c r="EZ89" s="341"/>
      <c r="FA89" s="341"/>
      <c r="FB89" s="341"/>
      <c r="FC89" s="341"/>
      <c r="FD89" s="341"/>
      <c r="FE89" s="341"/>
      <c r="FF89" s="341"/>
      <c r="FG89" s="341"/>
      <c r="FH89" s="341"/>
      <c r="FI89" s="341"/>
      <c r="FJ89" s="341"/>
      <c r="FK89" s="341"/>
      <c r="FL89" s="341"/>
      <c r="FM89" s="341"/>
      <c r="FN89" s="341"/>
      <c r="FO89" s="341"/>
      <c r="FP89" s="341"/>
      <c r="FQ89" s="341"/>
      <c r="FR89" s="341"/>
      <c r="FS89" s="341"/>
      <c r="FT89" s="341"/>
      <c r="FU89" s="341"/>
      <c r="FV89" s="341"/>
      <c r="FW89" s="341"/>
      <c r="FX89" s="341"/>
      <c r="FY89" s="341"/>
      <c r="FZ89" s="341"/>
      <c r="GA89" s="341"/>
      <c r="GB89" s="341"/>
      <c r="GC89" s="341"/>
      <c r="GD89" s="341"/>
      <c r="GE89" s="341"/>
      <c r="GF89" s="341"/>
      <c r="GG89" s="341"/>
      <c r="GH89" s="341"/>
      <c r="GI89" s="341"/>
      <c r="GJ89" s="341"/>
      <c r="GK89" s="341"/>
      <c r="GL89" s="341"/>
      <c r="GM89" s="341"/>
      <c r="GN89" s="341"/>
      <c r="GO89" s="341"/>
      <c r="GP89" s="341"/>
      <c r="GQ89" s="341"/>
      <c r="GR89" s="341"/>
      <c r="GS89" s="341"/>
      <c r="GT89" s="341"/>
      <c r="GU89" s="341"/>
      <c r="GV89" s="341"/>
      <c r="GW89" s="341"/>
      <c r="GX89" s="341"/>
      <c r="GY89" s="341"/>
      <c r="GZ89" s="341"/>
      <c r="HA89" s="341"/>
      <c r="HB89" s="341"/>
      <c r="HC89" s="341"/>
      <c r="HD89" s="341"/>
      <c r="HE89" s="341"/>
      <c r="HF89" s="341"/>
      <c r="HG89" s="341"/>
      <c r="HH89" s="341"/>
      <c r="HI89" s="341"/>
      <c r="HJ89" s="341"/>
      <c r="HK89" s="341"/>
      <c r="HL89" s="341"/>
      <c r="HM89" s="341"/>
      <c r="HN89" s="341"/>
      <c r="HO89" s="341"/>
      <c r="HP89" s="341"/>
      <c r="HQ89" s="341"/>
      <c r="HR89" s="341"/>
      <c r="HS89" s="343"/>
    </row>
    <row r="90" spans="1:228" s="352" customFormat="1" ht="12" customHeight="1" x14ac:dyDescent="0.25">
      <c r="A90" s="331"/>
      <c r="B90" s="448"/>
      <c r="C90" s="293"/>
      <c r="D90" s="292"/>
      <c r="E90" s="293"/>
      <c r="F90" s="338" t="s">
        <v>285</v>
      </c>
      <c r="G90" s="432"/>
      <c r="H90" s="434" t="s">
        <v>286</v>
      </c>
      <c r="I90" s="435"/>
      <c r="J90" s="339" t="s">
        <v>235</v>
      </c>
      <c r="K90" s="340"/>
      <c r="L90" s="340"/>
      <c r="M90" s="340"/>
      <c r="N90" s="340"/>
      <c r="O90" s="340"/>
      <c r="P90" s="341"/>
      <c r="Q90" s="341"/>
      <c r="R90" s="341"/>
      <c r="S90" s="341"/>
      <c r="T90" s="341"/>
      <c r="U90" s="341"/>
      <c r="V90" s="341"/>
      <c r="W90" s="341"/>
      <c r="X90" s="341"/>
      <c r="Y90" s="341"/>
      <c r="Z90" s="341"/>
      <c r="AA90" s="341"/>
      <c r="AB90" s="341"/>
      <c r="AC90" s="341"/>
      <c r="AD90" s="341"/>
      <c r="AE90" s="341"/>
      <c r="AF90" s="341"/>
      <c r="AG90" s="341"/>
      <c r="AH90" s="341"/>
      <c r="AI90" s="341"/>
      <c r="AJ90" s="341"/>
      <c r="AK90" s="341"/>
      <c r="AL90" s="341"/>
      <c r="AM90" s="341"/>
      <c r="AN90" s="341"/>
      <c r="AO90" s="341"/>
      <c r="AP90" s="341"/>
      <c r="AQ90" s="341"/>
      <c r="AR90" s="341"/>
      <c r="AS90" s="341"/>
      <c r="AT90" s="341"/>
      <c r="AU90" s="341"/>
      <c r="AV90" s="341"/>
      <c r="AW90" s="341"/>
      <c r="AX90" s="341"/>
      <c r="AY90" s="341"/>
      <c r="AZ90" s="341"/>
      <c r="BA90" s="341"/>
      <c r="BB90" s="341"/>
      <c r="BC90" s="341"/>
      <c r="BD90" s="341"/>
      <c r="BE90" s="341"/>
      <c r="BF90" s="341"/>
      <c r="BG90" s="341"/>
      <c r="BH90" s="341"/>
      <c r="BI90" s="341"/>
      <c r="BJ90" s="341"/>
      <c r="BK90" s="341"/>
      <c r="BL90" s="341"/>
      <c r="BM90" s="341"/>
      <c r="BN90" s="341"/>
      <c r="BO90" s="341"/>
      <c r="BP90" s="341"/>
      <c r="BQ90" s="341"/>
      <c r="BR90" s="341"/>
      <c r="BS90" s="341"/>
      <c r="BT90" s="341"/>
      <c r="BU90" s="341"/>
      <c r="BV90" s="341"/>
      <c r="BW90" s="341"/>
      <c r="BX90" s="341"/>
      <c r="BY90" s="341"/>
      <c r="BZ90" s="341"/>
      <c r="CA90" s="341"/>
      <c r="CB90" s="341"/>
      <c r="CC90" s="341"/>
      <c r="CD90" s="341"/>
      <c r="CE90" s="341"/>
      <c r="CF90" s="341"/>
      <c r="CG90" s="341"/>
      <c r="CH90" s="341"/>
      <c r="CI90" s="341"/>
      <c r="CJ90" s="341"/>
      <c r="CK90" s="341"/>
      <c r="CL90" s="341"/>
      <c r="CM90" s="341"/>
      <c r="CN90" s="341"/>
      <c r="CO90" s="341"/>
      <c r="CP90" s="341"/>
      <c r="CQ90" s="341"/>
      <c r="CR90" s="341"/>
      <c r="CS90" s="341"/>
      <c r="CT90" s="341"/>
      <c r="CU90" s="341"/>
      <c r="CV90" s="341"/>
      <c r="CW90" s="341"/>
      <c r="CX90" s="341"/>
      <c r="CY90" s="341"/>
      <c r="CZ90" s="341"/>
      <c r="DA90" s="341"/>
      <c r="DB90" s="341"/>
      <c r="DC90" s="341"/>
      <c r="DD90" s="341"/>
      <c r="DE90" s="341"/>
      <c r="DF90" s="341"/>
      <c r="DG90" s="341"/>
      <c r="DH90" s="341"/>
      <c r="DI90" s="341"/>
      <c r="DJ90" s="341"/>
      <c r="DK90" s="341"/>
      <c r="DL90" s="341"/>
      <c r="DM90" s="341"/>
      <c r="DN90" s="341"/>
      <c r="DO90" s="341"/>
      <c r="DP90" s="341"/>
      <c r="DQ90" s="341"/>
      <c r="DR90" s="341"/>
      <c r="DS90" s="341"/>
      <c r="DT90" s="341"/>
      <c r="DU90" s="341"/>
      <c r="DV90" s="341"/>
      <c r="DW90" s="341"/>
      <c r="DX90" s="341"/>
      <c r="DY90" s="341"/>
      <c r="DZ90" s="341"/>
      <c r="EA90" s="341"/>
      <c r="EB90" s="341"/>
      <c r="EC90" s="341"/>
      <c r="ED90" s="341"/>
      <c r="EE90" s="341"/>
      <c r="EF90" s="341"/>
      <c r="EG90" s="341"/>
      <c r="EH90" s="341"/>
      <c r="EI90" s="341"/>
      <c r="EJ90" s="341"/>
      <c r="EK90" s="341"/>
      <c r="EL90" s="341"/>
      <c r="EM90" s="341"/>
      <c r="EN90" s="341"/>
      <c r="EO90" s="341"/>
      <c r="EP90" s="341"/>
      <c r="EQ90" s="341"/>
      <c r="ER90" s="341"/>
      <c r="ES90" s="341"/>
      <c r="ET90" s="341"/>
      <c r="EU90" s="341"/>
      <c r="EV90" s="341"/>
      <c r="EW90" s="341"/>
      <c r="EX90" s="341"/>
      <c r="EY90" s="341"/>
      <c r="EZ90" s="341"/>
      <c r="FA90" s="341"/>
      <c r="FB90" s="341"/>
      <c r="FC90" s="341"/>
      <c r="FD90" s="341"/>
      <c r="FE90" s="341"/>
      <c r="FF90" s="341"/>
      <c r="FG90" s="341"/>
      <c r="FH90" s="341"/>
      <c r="FI90" s="341"/>
      <c r="FJ90" s="341"/>
      <c r="FK90" s="341"/>
      <c r="FL90" s="341"/>
      <c r="FM90" s="341"/>
      <c r="FN90" s="341"/>
      <c r="FO90" s="341"/>
      <c r="FP90" s="341"/>
      <c r="FQ90" s="341"/>
      <c r="FR90" s="341"/>
      <c r="FS90" s="341"/>
      <c r="FT90" s="341"/>
      <c r="FU90" s="341"/>
      <c r="FV90" s="341"/>
      <c r="FW90" s="341"/>
      <c r="FX90" s="341"/>
      <c r="FY90" s="341"/>
      <c r="FZ90" s="341"/>
      <c r="GA90" s="341"/>
      <c r="GB90" s="341"/>
      <c r="GC90" s="341"/>
      <c r="GD90" s="341"/>
      <c r="GE90" s="341"/>
      <c r="GF90" s="341"/>
      <c r="GG90" s="341"/>
      <c r="GH90" s="341"/>
      <c r="GI90" s="341"/>
      <c r="GJ90" s="341"/>
      <c r="GK90" s="341"/>
      <c r="GL90" s="341"/>
      <c r="GM90" s="341"/>
      <c r="GN90" s="341"/>
      <c r="GO90" s="341"/>
      <c r="GP90" s="341"/>
      <c r="GQ90" s="341"/>
      <c r="GR90" s="341"/>
      <c r="GS90" s="341"/>
      <c r="GT90" s="341"/>
      <c r="GU90" s="341"/>
      <c r="GV90" s="341"/>
      <c r="GW90" s="341"/>
      <c r="GX90" s="341"/>
      <c r="GY90" s="341"/>
      <c r="GZ90" s="341"/>
      <c r="HA90" s="341"/>
      <c r="HB90" s="341"/>
      <c r="HC90" s="341"/>
      <c r="HD90" s="341"/>
      <c r="HE90" s="341"/>
      <c r="HF90" s="341"/>
      <c r="HG90" s="341"/>
      <c r="HH90" s="341"/>
      <c r="HI90" s="341"/>
      <c r="HJ90" s="341"/>
      <c r="HK90" s="341"/>
      <c r="HL90" s="341"/>
      <c r="HM90" s="341"/>
      <c r="HN90" s="341"/>
      <c r="HO90" s="341"/>
      <c r="HP90" s="341"/>
      <c r="HQ90" s="341"/>
      <c r="HR90" s="341"/>
      <c r="HS90" s="343"/>
    </row>
    <row r="91" spans="1:228" s="352" customFormat="1" ht="12" customHeight="1" x14ac:dyDescent="0.25">
      <c r="A91" s="331"/>
      <c r="B91" s="449"/>
      <c r="C91" s="345"/>
      <c r="D91" s="292"/>
      <c r="E91" s="293"/>
      <c r="F91" s="338" t="s">
        <v>287</v>
      </c>
      <c r="G91" s="432"/>
      <c r="H91" s="436"/>
      <c r="I91" s="437"/>
      <c r="J91" s="344" t="s">
        <v>237</v>
      </c>
      <c r="K91" s="340"/>
      <c r="L91" s="340"/>
      <c r="M91" s="340"/>
      <c r="N91" s="340"/>
      <c r="O91" s="340"/>
      <c r="P91" s="341"/>
      <c r="Q91" s="341"/>
      <c r="R91" s="341"/>
      <c r="S91" s="341"/>
      <c r="T91" s="341"/>
      <c r="U91" s="341"/>
      <c r="V91" s="341"/>
      <c r="W91" s="341"/>
      <c r="X91" s="341"/>
      <c r="Y91" s="341"/>
      <c r="Z91" s="341"/>
      <c r="AA91" s="341"/>
      <c r="AB91" s="341"/>
      <c r="AC91" s="341"/>
      <c r="AD91" s="341"/>
      <c r="AE91" s="341"/>
      <c r="AF91" s="341"/>
      <c r="AG91" s="341"/>
      <c r="AH91" s="341"/>
      <c r="AI91" s="341"/>
      <c r="AJ91" s="341"/>
      <c r="AK91" s="341"/>
      <c r="AL91" s="341"/>
      <c r="AM91" s="341"/>
      <c r="AN91" s="341"/>
      <c r="AO91" s="341"/>
      <c r="AP91" s="341"/>
      <c r="AQ91" s="341"/>
      <c r="AR91" s="341"/>
      <c r="AS91" s="341"/>
      <c r="AT91" s="341"/>
      <c r="AU91" s="341"/>
      <c r="AV91" s="341"/>
      <c r="AW91" s="341"/>
      <c r="AX91" s="341"/>
      <c r="AY91" s="341"/>
      <c r="AZ91" s="341"/>
      <c r="BA91" s="341"/>
      <c r="BB91" s="341"/>
      <c r="BC91" s="341"/>
      <c r="BD91" s="341"/>
      <c r="BE91" s="341"/>
      <c r="BF91" s="341"/>
      <c r="BG91" s="341"/>
      <c r="BH91" s="341"/>
      <c r="BI91" s="341"/>
      <c r="BJ91" s="341"/>
      <c r="BK91" s="341"/>
      <c r="BL91" s="341"/>
      <c r="BM91" s="341"/>
      <c r="BN91" s="341"/>
      <c r="BO91" s="341"/>
      <c r="BP91" s="341"/>
      <c r="BQ91" s="341"/>
      <c r="BR91" s="341"/>
      <c r="BS91" s="341"/>
      <c r="BT91" s="341"/>
      <c r="BU91" s="341"/>
      <c r="BV91" s="341"/>
      <c r="BW91" s="341"/>
      <c r="BX91" s="341"/>
      <c r="BY91" s="341"/>
      <c r="BZ91" s="341"/>
      <c r="CA91" s="341"/>
      <c r="CB91" s="341"/>
      <c r="CC91" s="341"/>
      <c r="CD91" s="341"/>
      <c r="CE91" s="341"/>
      <c r="CF91" s="341"/>
      <c r="CG91" s="341"/>
      <c r="CH91" s="341"/>
      <c r="CI91" s="341"/>
      <c r="CJ91" s="341"/>
      <c r="CK91" s="341"/>
      <c r="CL91" s="341"/>
      <c r="CM91" s="341"/>
      <c r="CN91" s="341"/>
      <c r="CO91" s="341"/>
      <c r="CP91" s="341"/>
      <c r="CQ91" s="341"/>
      <c r="CR91" s="341"/>
      <c r="CS91" s="341"/>
      <c r="CT91" s="341"/>
      <c r="CU91" s="341"/>
      <c r="CV91" s="341"/>
      <c r="CW91" s="341"/>
      <c r="CX91" s="341"/>
      <c r="CY91" s="341"/>
      <c r="CZ91" s="341"/>
      <c r="DA91" s="341"/>
      <c r="DB91" s="341"/>
      <c r="DC91" s="341"/>
      <c r="DD91" s="341"/>
      <c r="DE91" s="341"/>
      <c r="DF91" s="341"/>
      <c r="DG91" s="341"/>
      <c r="DH91" s="341"/>
      <c r="DI91" s="341"/>
      <c r="DJ91" s="341"/>
      <c r="DK91" s="341"/>
      <c r="DL91" s="341"/>
      <c r="DM91" s="341"/>
      <c r="DN91" s="341"/>
      <c r="DO91" s="341"/>
      <c r="DP91" s="341"/>
      <c r="DQ91" s="341"/>
      <c r="DR91" s="341"/>
      <c r="DS91" s="341"/>
      <c r="DT91" s="341"/>
      <c r="DU91" s="341"/>
      <c r="DV91" s="341"/>
      <c r="DW91" s="341"/>
      <c r="DX91" s="341"/>
      <c r="DY91" s="341"/>
      <c r="DZ91" s="341"/>
      <c r="EA91" s="341"/>
      <c r="EB91" s="341"/>
      <c r="EC91" s="341"/>
      <c r="ED91" s="341"/>
      <c r="EE91" s="341"/>
      <c r="EF91" s="341"/>
      <c r="EG91" s="341"/>
      <c r="EH91" s="341"/>
      <c r="EI91" s="341"/>
      <c r="EJ91" s="341"/>
      <c r="EK91" s="341"/>
      <c r="EL91" s="341"/>
      <c r="EM91" s="341"/>
      <c r="EN91" s="341"/>
      <c r="EO91" s="341"/>
      <c r="EP91" s="341"/>
      <c r="EQ91" s="341"/>
      <c r="ER91" s="341"/>
      <c r="ES91" s="341"/>
      <c r="ET91" s="341"/>
      <c r="EU91" s="341"/>
      <c r="EV91" s="341"/>
      <c r="EW91" s="341"/>
      <c r="EX91" s="341"/>
      <c r="EY91" s="341"/>
      <c r="EZ91" s="341"/>
      <c r="FA91" s="341"/>
      <c r="FB91" s="341"/>
      <c r="FC91" s="341"/>
      <c r="FD91" s="341"/>
      <c r="FE91" s="341"/>
      <c r="FF91" s="341"/>
      <c r="FG91" s="341"/>
      <c r="FH91" s="341"/>
      <c r="FI91" s="341"/>
      <c r="FJ91" s="341"/>
      <c r="FK91" s="341"/>
      <c r="FL91" s="341"/>
      <c r="FM91" s="341"/>
      <c r="FN91" s="341"/>
      <c r="FO91" s="341"/>
      <c r="FP91" s="341"/>
      <c r="FQ91" s="341"/>
      <c r="FR91" s="341"/>
      <c r="FS91" s="341"/>
      <c r="FT91" s="341"/>
      <c r="FU91" s="341"/>
      <c r="FV91" s="341"/>
      <c r="FW91" s="341"/>
      <c r="FX91" s="341"/>
      <c r="FY91" s="341"/>
      <c r="FZ91" s="341"/>
      <c r="GA91" s="341"/>
      <c r="GB91" s="341"/>
      <c r="GC91" s="341"/>
      <c r="GD91" s="341"/>
      <c r="GE91" s="341"/>
      <c r="GF91" s="341"/>
      <c r="GG91" s="341"/>
      <c r="GH91" s="341"/>
      <c r="GI91" s="341"/>
      <c r="GJ91" s="341"/>
      <c r="GK91" s="341"/>
      <c r="GL91" s="341"/>
      <c r="GM91" s="341"/>
      <c r="GN91" s="341"/>
      <c r="GO91" s="341"/>
      <c r="GP91" s="341"/>
      <c r="GQ91" s="341"/>
      <c r="GR91" s="341"/>
      <c r="GS91" s="341"/>
      <c r="GT91" s="341"/>
      <c r="GU91" s="341"/>
      <c r="GV91" s="341"/>
      <c r="GW91" s="341"/>
      <c r="GX91" s="341"/>
      <c r="GY91" s="341"/>
      <c r="GZ91" s="341"/>
      <c r="HA91" s="341"/>
      <c r="HB91" s="341"/>
      <c r="HC91" s="341"/>
      <c r="HD91" s="341"/>
      <c r="HE91" s="341"/>
      <c r="HF91" s="341"/>
      <c r="HG91" s="341"/>
      <c r="HH91" s="341"/>
      <c r="HI91" s="341"/>
      <c r="HJ91" s="341"/>
      <c r="HK91" s="341"/>
      <c r="HL91" s="341"/>
      <c r="HM91" s="341"/>
      <c r="HN91" s="341"/>
      <c r="HO91" s="341"/>
      <c r="HP91" s="341"/>
      <c r="HQ91" s="341"/>
      <c r="HR91" s="341"/>
      <c r="HS91" s="343"/>
    </row>
    <row r="92" spans="1:228" ht="0.75" customHeight="1" x14ac:dyDescent="0.25">
      <c r="A92" s="8"/>
      <c r="B92" s="48"/>
      <c r="C92" s="8"/>
      <c r="D92" s="84"/>
      <c r="E92" s="94"/>
      <c r="F92" s="98"/>
      <c r="G92" s="99" t="s">
        <v>288</v>
      </c>
      <c r="H92" s="99"/>
      <c r="I92" s="99"/>
      <c r="J92" s="99"/>
      <c r="K92" s="99"/>
      <c r="L92" s="99"/>
      <c r="M92" s="99"/>
      <c r="N92" s="99"/>
      <c r="O92" s="99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  <c r="GY92" s="98"/>
      <c r="GZ92" s="98"/>
      <c r="HA92" s="98"/>
      <c r="HB92" s="98"/>
      <c r="HC92" s="98"/>
      <c r="HD92" s="98"/>
      <c r="HE92" s="98"/>
      <c r="HF92" s="98"/>
      <c r="HG92" s="98"/>
      <c r="HH92" s="98"/>
      <c r="HI92" s="98"/>
      <c r="HJ92" s="98"/>
      <c r="HK92" s="98"/>
      <c r="HL92" s="98"/>
      <c r="HM92" s="98"/>
      <c r="HN92" s="98"/>
      <c r="HO92" s="98"/>
      <c r="HP92" s="98"/>
      <c r="HQ92" s="98"/>
      <c r="HR92" s="98"/>
      <c r="HS92" s="98"/>
      <c r="HT92" s="37"/>
    </row>
    <row r="93" spans="1:228" ht="12" customHeight="1" x14ac:dyDescent="0.25">
      <c r="A93" s="8"/>
      <c r="B93" s="48"/>
      <c r="C93" s="8"/>
      <c r="D93" s="84"/>
      <c r="E93" s="9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8"/>
    </row>
  </sheetData>
  <sheetProtection formatColumns="0" formatRows="0" insertRows="0" deleteColumns="0" deleteRows="0" sort="0" autoFilter="0"/>
  <mergeCells count="197"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G65:J65"/>
    <mergeCell ref="G66:J66"/>
    <mergeCell ref="G67:I68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77:H81"/>
    <mergeCell ref="I77:I78"/>
    <mergeCell ref="I79:J79"/>
    <mergeCell ref="I80:I81"/>
    <mergeCell ref="H82:H86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291" hidden="1"/>
    <col min="5" max="5" width="3.5703125" style="291" customWidth="1"/>
    <col min="6" max="6" width="6.7109375" style="291" customWidth="1"/>
    <col min="7" max="10" width="9.140625" style="291" hidden="1"/>
    <col min="11" max="11" width="13.7109375" style="291" customWidth="1"/>
    <col min="12" max="12" width="14.85546875" style="291" customWidth="1"/>
    <col min="13" max="13" width="11.7109375" style="291" customWidth="1"/>
    <col min="14" max="23" width="9.140625" style="291" hidden="1"/>
    <col min="24" max="24" width="3.7109375" style="291" customWidth="1"/>
    <col min="25" max="25" width="4.7109375" style="291" customWidth="1"/>
    <col min="26" max="26" width="12.7109375" style="291" customWidth="1"/>
    <col min="27" max="27" width="13.7109375" style="291" customWidth="1"/>
    <col min="28" max="28" width="22.7109375" style="291" customWidth="1"/>
    <col min="29" max="29" width="35.7109375" style="291" customWidth="1"/>
    <col min="30" max="30" width="17.7109375" style="291" customWidth="1"/>
    <col min="31" max="31" width="13.5703125" style="291" customWidth="1"/>
    <col min="32" max="32" width="11.7109375" style="291" customWidth="1"/>
    <col min="33" max="33" width="16.7109375" style="291" customWidth="1"/>
    <col min="34" max="34" width="18.7109375" style="291" customWidth="1"/>
    <col min="35" max="35" width="9.140625" style="291" hidden="1"/>
    <col min="36" max="36" width="17.7109375" style="291" customWidth="1"/>
    <col min="37" max="37" width="13.5703125" style="291" customWidth="1"/>
    <col min="38" max="38" width="11.7109375" style="291" customWidth="1"/>
    <col min="39" max="39" width="16.7109375" style="291" customWidth="1"/>
    <col min="40" max="40" width="18.7109375" style="291" customWidth="1"/>
    <col min="41" max="42" width="9.140625" style="291" hidden="1"/>
    <col min="43" max="43" width="16.5703125" style="291" customWidth="1"/>
    <col min="44" max="44" width="16.7109375" style="291" customWidth="1"/>
    <col min="45" max="45" width="24.7109375" style="291" customWidth="1"/>
    <col min="46" max="46" width="16.5703125" style="291" customWidth="1"/>
    <col min="47" max="47" width="16.7109375" style="291" customWidth="1"/>
    <col min="48" max="48" width="24.7109375" style="291" customWidth="1"/>
    <col min="49" max="49" width="32.5703125" style="291" customWidth="1"/>
    <col min="50" max="50" width="24.7109375" style="291" customWidth="1"/>
    <col min="51" max="52" width="16.5703125" style="291" customWidth="1"/>
    <col min="53" max="53" width="9.140625" style="291" hidden="1"/>
    <col min="54" max="54" width="24.7109375" style="291" customWidth="1"/>
    <col min="55" max="55" width="9.140625" style="291" hidden="1"/>
    <col min="56" max="56" width="26.5703125" style="291" customWidth="1"/>
    <col min="57" max="57" width="9.140625" style="291" hidden="1"/>
    <col min="58" max="58" width="21.7109375" style="291" customWidth="1"/>
    <col min="59" max="59" width="9.140625" style="291" hidden="1"/>
    <col min="60" max="60" width="18.7109375" style="291" customWidth="1"/>
    <col min="61" max="63" width="9.140625" style="291" hidden="1"/>
    <col min="64" max="64" width="15.7109375" style="291" customWidth="1"/>
    <col min="65" max="65" width="9.140625" style="291" hidden="1"/>
    <col min="66" max="66" width="15.7109375" style="291" customWidth="1"/>
    <col min="67" max="73" width="9.140625" style="291" hidden="1"/>
    <col min="74" max="74" width="12.7109375" style="291" customWidth="1"/>
    <col min="75" max="78" width="9.140625" style="291" hidden="1"/>
    <col min="79" max="79" width="17.85546875" style="291" customWidth="1"/>
    <col min="80" max="80" width="9.140625" style="291" hidden="1"/>
    <col min="81" max="89" width="12.7109375" style="291" customWidth="1"/>
    <col min="90" max="94" width="9.140625" style="291" hidden="1"/>
    <col min="95" max="95" width="8.7109375" style="291" customWidth="1"/>
    <col min="96" max="96" width="9.140625" style="291" hidden="1"/>
    <col min="97" max="97" width="27.7109375" style="291" customWidth="1"/>
    <col min="98" max="98" width="22.7109375" style="291" customWidth="1"/>
    <col min="99" max="99" width="9.140625" style="291" hidden="1"/>
    <col min="100" max="103" width="12.7109375" style="291" customWidth="1"/>
    <col min="104" max="104" width="13.7109375" style="291" customWidth="1"/>
    <col min="105" max="106" width="19.7109375" style="291" customWidth="1"/>
    <col min="107" max="107" width="12.7109375" style="291" customWidth="1"/>
    <col min="108" max="108" width="9.140625" style="291" hidden="1"/>
    <col min="109" max="111" width="15.85546875" style="291" customWidth="1"/>
    <col min="112" max="112" width="9.140625" style="291" hidden="1"/>
    <col min="113" max="113" width="21.7109375" style="291" customWidth="1"/>
    <col min="114" max="114" width="17.7109375" style="291" customWidth="1"/>
    <col min="115" max="116" width="14.7109375" style="291" customWidth="1"/>
    <col min="117" max="117" width="22.7109375" style="291" customWidth="1"/>
    <col min="118" max="138" width="9.140625" style="291" hidden="1"/>
    <col min="139" max="139" width="25.7109375" style="291" customWidth="1"/>
    <col min="140" max="140" width="2.5703125" style="291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103" t="str">
        <f>"Информация о поставках топлива по итогам "&amp;CURRENT_PERIOD_GENETIVE&amp;" "&amp;PERIOD&amp;" года"</f>
        <v>Информация о поставках топлива по итогам I полугодия 2024 года</v>
      </c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101"/>
      <c r="CQ8" s="461" t="s">
        <v>289</v>
      </c>
      <c r="CR8" s="462"/>
      <c r="CS8" s="462"/>
      <c r="CT8" s="462"/>
      <c r="CU8" s="462"/>
      <c r="CV8" s="462"/>
      <c r="CW8" s="462"/>
      <c r="CX8" s="462"/>
      <c r="CY8" s="462"/>
      <c r="CZ8" s="462"/>
      <c r="DA8" s="462"/>
      <c r="DB8" s="462"/>
      <c r="DC8" s="462"/>
      <c r="DD8" s="102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105"/>
      <c r="CR9" s="70"/>
      <c r="CS9" s="105"/>
      <c r="CT9" s="105"/>
      <c r="CU9" s="70"/>
      <c r="CV9" s="105"/>
      <c r="CW9" s="105"/>
      <c r="CX9" s="105"/>
      <c r="CY9" s="105"/>
      <c r="CZ9" s="105"/>
      <c r="DA9" s="105"/>
      <c r="DB9" s="105"/>
      <c r="DC9" s="105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100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1"/>
      <c r="CL12" s="100"/>
      <c r="CM12" s="100"/>
      <c r="CN12" s="100"/>
      <c r="CO12" s="100"/>
      <c r="CP12" s="100"/>
      <c r="CQ12" s="101"/>
      <c r="CR12" s="100"/>
      <c r="CS12" s="101"/>
      <c r="CT12" s="101"/>
      <c r="CU12" s="100"/>
      <c r="CV12" s="101"/>
      <c r="CW12" s="101"/>
      <c r="CX12" s="101"/>
      <c r="CY12" s="101"/>
      <c r="CZ12" s="101"/>
      <c r="DA12" s="101"/>
      <c r="DB12" s="101"/>
      <c r="DC12" s="101"/>
      <c r="DD12" s="100"/>
      <c r="DE12" s="100"/>
      <c r="DF12" s="100"/>
      <c r="DG12" s="100"/>
      <c r="DH12" s="100"/>
      <c r="DI12" s="100"/>
      <c r="DJ12" s="100"/>
      <c r="DK12" s="100"/>
      <c r="DL12" s="100"/>
      <c r="DM12" s="101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8"/>
    </row>
    <row r="13" spans="1:140" ht="57" customHeight="1" x14ac:dyDescent="0.25">
      <c r="A13" s="8"/>
      <c r="B13" s="8"/>
      <c r="C13" s="8"/>
      <c r="D13" s="8"/>
      <c r="E13" s="101"/>
      <c r="F13" s="458" t="s">
        <v>58</v>
      </c>
      <c r="G13" s="458" t="s">
        <v>21</v>
      </c>
      <c r="H13" s="458" t="s">
        <v>23</v>
      </c>
      <c r="I13" s="458" t="s">
        <v>19</v>
      </c>
      <c r="J13" s="458"/>
      <c r="K13" s="458" t="s">
        <v>59</v>
      </c>
      <c r="L13" s="458" t="s">
        <v>60</v>
      </c>
      <c r="M13" s="412" t="s">
        <v>61</v>
      </c>
      <c r="N13" s="458"/>
      <c r="O13" s="458"/>
      <c r="P13" s="458"/>
      <c r="Q13" s="458"/>
      <c r="R13" s="458"/>
      <c r="S13" s="458"/>
      <c r="T13" s="458" t="s">
        <v>290</v>
      </c>
      <c r="U13" s="458"/>
      <c r="V13" s="458"/>
      <c r="W13" s="458"/>
      <c r="X13" s="458" t="s">
        <v>58</v>
      </c>
      <c r="Y13" s="458"/>
      <c r="Z13" s="458" t="s">
        <v>162</v>
      </c>
      <c r="AA13" s="458" t="s">
        <v>186</v>
      </c>
      <c r="AB13" s="458" t="s">
        <v>226</v>
      </c>
      <c r="AC13" s="458" t="s">
        <v>291</v>
      </c>
      <c r="AD13" s="458" t="s">
        <v>292</v>
      </c>
      <c r="AE13" s="458"/>
      <c r="AF13" s="458"/>
      <c r="AG13" s="458"/>
      <c r="AH13" s="458"/>
      <c r="AI13" s="460"/>
      <c r="AJ13" s="458" t="s">
        <v>293</v>
      </c>
      <c r="AK13" s="458"/>
      <c r="AL13" s="458"/>
      <c r="AM13" s="458"/>
      <c r="AN13" s="458"/>
      <c r="AO13" s="460"/>
      <c r="AP13" s="459"/>
      <c r="AQ13" s="458" t="s">
        <v>294</v>
      </c>
      <c r="AR13" s="458"/>
      <c r="AS13" s="458"/>
      <c r="AT13" s="458" t="s">
        <v>295</v>
      </c>
      <c r="AU13" s="458"/>
      <c r="AV13" s="458"/>
      <c r="AW13" s="458" t="s">
        <v>296</v>
      </c>
      <c r="AX13" s="458" t="s">
        <v>297</v>
      </c>
      <c r="AY13" s="458" t="s">
        <v>298</v>
      </c>
      <c r="AZ13" s="458" t="s">
        <v>299</v>
      </c>
      <c r="BA13" s="458"/>
      <c r="BB13" s="122" t="s">
        <v>300</v>
      </c>
      <c r="BC13" s="458"/>
      <c r="BD13" s="458" t="s">
        <v>301</v>
      </c>
      <c r="BE13" s="458"/>
      <c r="BF13" s="458" t="s">
        <v>302</v>
      </c>
      <c r="BG13" s="458"/>
      <c r="BH13" s="458" t="s">
        <v>303</v>
      </c>
      <c r="BI13" s="458"/>
      <c r="BJ13" s="458"/>
      <c r="BK13" s="458"/>
      <c r="BL13" s="458" t="s">
        <v>304</v>
      </c>
      <c r="BM13" s="458"/>
      <c r="BN13" s="458" t="s">
        <v>305</v>
      </c>
      <c r="BO13" s="458"/>
      <c r="BP13" s="458"/>
      <c r="BQ13" s="458"/>
      <c r="BR13" s="458"/>
      <c r="BS13" s="458"/>
      <c r="BT13" s="458"/>
      <c r="BU13" s="458"/>
      <c r="BV13" s="458" t="s">
        <v>306</v>
      </c>
      <c r="BW13" s="458"/>
      <c r="BX13" s="460"/>
      <c r="BY13" s="458"/>
      <c r="BZ13" s="458"/>
      <c r="CA13" s="458" t="s">
        <v>307</v>
      </c>
      <c r="CB13" s="458"/>
      <c r="CC13" s="412" t="s">
        <v>308</v>
      </c>
      <c r="CD13" s="412"/>
      <c r="CE13" s="412" t="s">
        <v>309</v>
      </c>
      <c r="CF13" s="412"/>
      <c r="CG13" s="412" t="s">
        <v>310</v>
      </c>
      <c r="CH13" s="412"/>
      <c r="CI13" s="412" t="s">
        <v>311</v>
      </c>
      <c r="CJ13" s="412" t="s">
        <v>312</v>
      </c>
      <c r="CK13" s="412"/>
      <c r="CL13" s="458"/>
      <c r="CM13" s="458"/>
      <c r="CN13" s="458"/>
      <c r="CO13" s="458"/>
      <c r="CP13" s="458"/>
      <c r="CQ13" s="412" t="s">
        <v>313</v>
      </c>
      <c r="CR13" s="458"/>
      <c r="CS13" s="412" t="s">
        <v>314</v>
      </c>
      <c r="CT13" s="412" t="s">
        <v>315</v>
      </c>
      <c r="CU13" s="458"/>
      <c r="CV13" s="121" t="s">
        <v>316</v>
      </c>
      <c r="CW13" s="121" t="s">
        <v>317</v>
      </c>
      <c r="CX13" s="121" t="s">
        <v>318</v>
      </c>
      <c r="CY13" s="121" t="s">
        <v>319</v>
      </c>
      <c r="CZ13" s="121" t="s">
        <v>320</v>
      </c>
      <c r="DA13" s="121" t="s">
        <v>321</v>
      </c>
      <c r="DB13" s="121" t="s">
        <v>322</v>
      </c>
      <c r="DC13" s="121" t="s">
        <v>323</v>
      </c>
      <c r="DD13" s="458"/>
      <c r="DE13" s="458" t="s">
        <v>324</v>
      </c>
      <c r="DF13" s="458"/>
      <c r="DG13" s="458"/>
      <c r="DH13" s="458"/>
      <c r="DI13" s="12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2024 года), созданных до 31.12.2023 включительно (ед.изм.)</v>
      </c>
      <c r="DJ13" s="122" t="str">
        <f>"Запасы топлива, созданные в течение "&amp;PERIOD&amp;" года (ед.изм.)"</f>
        <v>Запасы топлива, созданные в течение 2024 года (ед.изм.)</v>
      </c>
      <c r="DK13" s="412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2024 года запасов топлива, в том числе прошлых периодов (до 2024 года), создаваемых (созданных) до 31.12.2024 включительно (ед.изм.)</v>
      </c>
      <c r="DL13" s="412"/>
      <c r="DM13" s="412"/>
      <c r="DN13" s="458"/>
      <c r="DO13" s="459" t="s">
        <v>325</v>
      </c>
      <c r="DP13" s="458"/>
      <c r="DQ13" s="458" t="s">
        <v>125</v>
      </c>
      <c r="DR13" s="458"/>
      <c r="DS13" s="458"/>
      <c r="DT13" s="458"/>
      <c r="DU13" s="458" t="s">
        <v>120</v>
      </c>
      <c r="DV13" s="458"/>
      <c r="DW13" s="458"/>
      <c r="DX13" s="458"/>
      <c r="DY13" s="458" t="s">
        <v>133</v>
      </c>
      <c r="DZ13" s="458"/>
      <c r="EA13" s="458"/>
      <c r="EB13" s="458"/>
      <c r="EC13" s="458"/>
      <c r="ED13" s="458"/>
      <c r="EE13" s="458"/>
      <c r="EF13" s="123"/>
      <c r="EG13" s="123"/>
      <c r="EH13" s="123"/>
      <c r="EI13" s="458" t="s">
        <v>326</v>
      </c>
      <c r="EJ13" s="100"/>
    </row>
    <row r="14" spans="1:140" ht="24" customHeight="1" x14ac:dyDescent="0.25">
      <c r="A14" s="8"/>
      <c r="B14" s="8"/>
      <c r="C14" s="8"/>
      <c r="D14" s="8"/>
      <c r="E14" s="101"/>
      <c r="F14" s="458"/>
      <c r="G14" s="458"/>
      <c r="H14" s="458"/>
      <c r="I14" s="458"/>
      <c r="J14" s="458"/>
      <c r="K14" s="458"/>
      <c r="L14" s="458"/>
      <c r="M14" s="412"/>
      <c r="N14" s="458"/>
      <c r="O14" s="458"/>
      <c r="P14" s="458"/>
      <c r="Q14" s="458"/>
      <c r="R14" s="458"/>
      <c r="S14" s="458"/>
      <c r="T14" s="458"/>
      <c r="U14" s="458"/>
      <c r="V14" s="458"/>
      <c r="W14" s="458"/>
      <c r="X14" s="458"/>
      <c r="Y14" s="458"/>
      <c r="Z14" s="458"/>
      <c r="AA14" s="458"/>
      <c r="AB14" s="458"/>
      <c r="AC14" s="458"/>
      <c r="AD14" s="122" t="s">
        <v>327</v>
      </c>
      <c r="AE14" s="122" t="s">
        <v>21</v>
      </c>
      <c r="AF14" s="122" t="s">
        <v>23</v>
      </c>
      <c r="AG14" s="122" t="s">
        <v>25</v>
      </c>
      <c r="AH14" s="122" t="s">
        <v>328</v>
      </c>
      <c r="AI14" s="460"/>
      <c r="AJ14" s="122" t="s">
        <v>327</v>
      </c>
      <c r="AK14" s="122" t="s">
        <v>21</v>
      </c>
      <c r="AL14" s="122" t="s">
        <v>23</v>
      </c>
      <c r="AM14" s="122" t="s">
        <v>25</v>
      </c>
      <c r="AN14" s="122" t="s">
        <v>328</v>
      </c>
      <c r="AO14" s="460"/>
      <c r="AP14" s="459"/>
      <c r="AQ14" s="122" t="s">
        <v>329</v>
      </c>
      <c r="AR14" s="122" t="s">
        <v>330</v>
      </c>
      <c r="AS14" s="122" t="s">
        <v>331</v>
      </c>
      <c r="AT14" s="122" t="s">
        <v>329</v>
      </c>
      <c r="AU14" s="122" t="s">
        <v>330</v>
      </c>
      <c r="AV14" s="122" t="s">
        <v>331</v>
      </c>
      <c r="AW14" s="458"/>
      <c r="AX14" s="458"/>
      <c r="AY14" s="458"/>
      <c r="AZ14" s="458"/>
      <c r="BA14" s="458"/>
      <c r="BB14" s="122" t="s">
        <v>331</v>
      </c>
      <c r="BC14" s="458"/>
      <c r="BD14" s="458"/>
      <c r="BE14" s="458"/>
      <c r="BF14" s="458"/>
      <c r="BG14" s="458"/>
      <c r="BH14" s="458"/>
      <c r="BI14" s="458"/>
      <c r="BJ14" s="458"/>
      <c r="BK14" s="458"/>
      <c r="BL14" s="458"/>
      <c r="BM14" s="458"/>
      <c r="BN14" s="458"/>
      <c r="BO14" s="458"/>
      <c r="BP14" s="458"/>
      <c r="BQ14" s="458"/>
      <c r="BR14" s="458"/>
      <c r="BS14" s="458"/>
      <c r="BT14" s="458"/>
      <c r="BU14" s="458"/>
      <c r="BV14" s="458"/>
      <c r="BW14" s="458"/>
      <c r="BX14" s="460"/>
      <c r="BY14" s="458"/>
      <c r="BZ14" s="458"/>
      <c r="CA14" s="458"/>
      <c r="CB14" s="458"/>
      <c r="CC14" s="121" t="s">
        <v>235</v>
      </c>
      <c r="CD14" s="121" t="s">
        <v>237</v>
      </c>
      <c r="CE14" s="121" t="s">
        <v>235</v>
      </c>
      <c r="CF14" s="121" t="s">
        <v>237</v>
      </c>
      <c r="CG14" s="121" t="s">
        <v>235</v>
      </c>
      <c r="CH14" s="121" t="s">
        <v>237</v>
      </c>
      <c r="CI14" s="412"/>
      <c r="CJ14" s="121" t="s">
        <v>235</v>
      </c>
      <c r="CK14" s="121" t="s">
        <v>237</v>
      </c>
      <c r="CL14" s="458"/>
      <c r="CM14" s="458"/>
      <c r="CN14" s="458"/>
      <c r="CO14" s="458"/>
      <c r="CP14" s="458"/>
      <c r="CQ14" s="412"/>
      <c r="CR14" s="458"/>
      <c r="CS14" s="412"/>
      <c r="CT14" s="412"/>
      <c r="CU14" s="458"/>
      <c r="CV14" s="121" t="s">
        <v>235</v>
      </c>
      <c r="CW14" s="121" t="s">
        <v>332</v>
      </c>
      <c r="CX14" s="121" t="s">
        <v>333</v>
      </c>
      <c r="CY14" s="121" t="s">
        <v>334</v>
      </c>
      <c r="CZ14" s="121" t="s">
        <v>335</v>
      </c>
      <c r="DA14" s="121" t="s">
        <v>336</v>
      </c>
      <c r="DB14" s="121" t="s">
        <v>337</v>
      </c>
      <c r="DC14" s="121" t="s">
        <v>338</v>
      </c>
      <c r="DD14" s="458"/>
      <c r="DE14" s="261" t="s">
        <v>187</v>
      </c>
      <c r="DF14" s="261" t="s">
        <v>339</v>
      </c>
      <c r="DG14" s="261" t="s">
        <v>340</v>
      </c>
      <c r="DH14" s="458"/>
      <c r="DI14" s="121" t="s">
        <v>341</v>
      </c>
      <c r="DJ14" s="121" t="s">
        <v>341</v>
      </c>
      <c r="DK14" s="121" t="s">
        <v>341</v>
      </c>
      <c r="DL14" s="121" t="s">
        <v>342</v>
      </c>
      <c r="DM14" s="121" t="s">
        <v>343</v>
      </c>
      <c r="DN14" s="458"/>
      <c r="DO14" s="459"/>
      <c r="DP14" s="458"/>
      <c r="DQ14" s="122" t="s">
        <v>344</v>
      </c>
      <c r="DR14" s="122" t="s">
        <v>345</v>
      </c>
      <c r="DS14" s="122" t="s">
        <v>346</v>
      </c>
      <c r="DT14" s="122" t="s">
        <v>347</v>
      </c>
      <c r="DU14" s="122" t="s">
        <v>344</v>
      </c>
      <c r="DV14" s="122" t="s">
        <v>345</v>
      </c>
      <c r="DW14" s="122" t="s">
        <v>346</v>
      </c>
      <c r="DX14" s="122" t="s">
        <v>347</v>
      </c>
      <c r="DY14" s="122" t="s">
        <v>344</v>
      </c>
      <c r="DZ14" s="122" t="s">
        <v>345</v>
      </c>
      <c r="EA14" s="122" t="s">
        <v>346</v>
      </c>
      <c r="EB14" s="122" t="s">
        <v>347</v>
      </c>
      <c r="EC14" s="458"/>
      <c r="ED14" s="458"/>
      <c r="EE14" s="458"/>
      <c r="EF14" s="123"/>
      <c r="EG14" s="123"/>
      <c r="EH14" s="123"/>
      <c r="EI14" s="458"/>
      <c r="EJ14" s="100"/>
    </row>
    <row r="15" spans="1:140" ht="12" customHeight="1" x14ac:dyDescent="0.25">
      <c r="A15" s="8"/>
      <c r="B15" s="8"/>
      <c r="C15" s="8"/>
      <c r="D15" s="8"/>
      <c r="E15" s="8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8"/>
    </row>
    <row r="16" spans="1:140" ht="0.75" customHeight="1" x14ac:dyDescent="0.25">
      <c r="A16" s="8"/>
      <c r="B16" s="8"/>
      <c r="C16" s="8"/>
      <c r="D16" s="8"/>
      <c r="E16" s="108"/>
      <c r="F16" s="95">
        <v>0</v>
      </c>
      <c r="G16" s="109"/>
      <c r="H16" s="109"/>
      <c r="I16" s="109"/>
      <c r="J16" s="109"/>
      <c r="K16" s="110"/>
      <c r="L16" s="110"/>
      <c r="M16" s="110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09"/>
      <c r="AJ16" s="111"/>
      <c r="AK16" s="111"/>
      <c r="AL16" s="111"/>
      <c r="AM16" s="111"/>
      <c r="AN16" s="111"/>
      <c r="AO16" s="109"/>
      <c r="AP16" s="109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09"/>
      <c r="BB16" s="111"/>
      <c r="BC16" s="109"/>
      <c r="BD16" s="111"/>
      <c r="BE16" s="109"/>
      <c r="BF16" s="111"/>
      <c r="BG16" s="109"/>
      <c r="BH16" s="111"/>
      <c r="BI16" s="109"/>
      <c r="BJ16" s="109"/>
      <c r="BK16" s="109"/>
      <c r="BL16" s="111"/>
      <c r="BM16" s="109"/>
      <c r="BN16" s="111"/>
      <c r="BO16" s="109"/>
      <c r="BP16" s="109"/>
      <c r="BQ16" s="109"/>
      <c r="BR16" s="109"/>
      <c r="BS16" s="109"/>
      <c r="BT16" s="109"/>
      <c r="BU16" s="109"/>
      <c r="BV16" s="111"/>
      <c r="BW16" s="109"/>
      <c r="BX16" s="109"/>
      <c r="BY16" s="109"/>
      <c r="BZ16" s="109"/>
      <c r="CA16" s="111"/>
      <c r="CB16" s="109"/>
      <c r="CC16" s="111"/>
      <c r="CD16" s="111"/>
      <c r="CE16" s="111"/>
      <c r="CF16" s="111"/>
      <c r="CG16" s="111"/>
      <c r="CH16" s="111"/>
      <c r="CI16" s="111"/>
      <c r="CJ16" s="111"/>
      <c r="CK16" s="111"/>
      <c r="CL16" s="109"/>
      <c r="CM16" s="109"/>
      <c r="CN16" s="109"/>
      <c r="CO16" s="109"/>
      <c r="CP16" s="109"/>
      <c r="CQ16" s="111"/>
      <c r="CR16" s="109"/>
      <c r="CS16" s="111"/>
      <c r="CT16" s="111"/>
      <c r="CU16" s="109"/>
      <c r="CV16" s="111"/>
      <c r="CW16" s="111"/>
      <c r="CX16" s="111"/>
      <c r="CY16" s="111"/>
      <c r="CZ16" s="111"/>
      <c r="DA16" s="111"/>
      <c r="DB16" s="111"/>
      <c r="DC16" s="111"/>
      <c r="DD16" s="109"/>
      <c r="DE16" s="111"/>
      <c r="DF16" s="111"/>
      <c r="DG16" s="111"/>
      <c r="DH16" s="109"/>
      <c r="DI16" s="111"/>
      <c r="DJ16" s="111"/>
      <c r="DK16" s="111"/>
      <c r="DL16" s="111"/>
      <c r="DM16" s="111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11"/>
      <c r="EJ16" s="107"/>
    </row>
    <row r="17" spans="1:140" ht="12" customHeight="1" x14ac:dyDescent="0.25">
      <c r="A17" s="8"/>
      <c r="B17" s="8"/>
      <c r="C17" s="8"/>
      <c r="D17" s="8"/>
      <c r="E17" s="100"/>
      <c r="F17" s="112"/>
      <c r="G17" s="113"/>
      <c r="H17" s="113"/>
      <c r="I17" s="113"/>
      <c r="J17" s="113"/>
      <c r="K17" s="77" t="s">
        <v>288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07"/>
    </row>
    <row r="18" spans="1:140" ht="12" customHeight="1" x14ac:dyDescent="0.25">
      <c r="A18" s="8"/>
      <c r="B18" s="8"/>
      <c r="C18" s="8"/>
      <c r="D18" s="8"/>
      <c r="E18" s="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8"/>
    </row>
  </sheetData>
  <sheetProtection formatColumns="0" formatRows="0" insertRows="0" deleteColumns="0" deleteRows="0" sort="0" autoFilter="0"/>
  <mergeCells count="91"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DY13:EB13"/>
    <mergeCell ref="EC13:EC14"/>
    <mergeCell ref="ED13:ED14"/>
    <mergeCell ref="EE13:EE14"/>
    <mergeCell ref="EI13:EI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291" customWidth="1"/>
    <col min="2" max="2" width="6.7109375" style="291" customWidth="1"/>
    <col min="3" max="3" width="40.7109375" style="291" customWidth="1"/>
    <col min="4" max="4" width="3.7109375" style="291" customWidth="1"/>
    <col min="5" max="5" width="55.7109375" style="291" customWidth="1"/>
    <col min="6" max="6" width="3.7109375" style="291" customWidth="1"/>
    <col min="7" max="7" width="9.5703125" style="291" customWidth="1"/>
    <col min="8" max="8" width="3.7109375" style="291" customWidth="1"/>
    <col min="9" max="9" width="40.7109375" style="291" customWidth="1"/>
    <col min="10" max="10" width="4.7109375" style="291" customWidth="1"/>
    <col min="11" max="11" width="70.7109375" style="291" customWidth="1"/>
    <col min="12" max="12" width="4.7109375" style="291" customWidth="1"/>
    <col min="13" max="13" width="19.7109375" style="291" customWidth="1"/>
    <col min="14" max="14" width="4.7109375" style="291" customWidth="1"/>
    <col min="15" max="15" width="45.7109375" style="291" customWidth="1"/>
    <col min="16" max="16" width="23.85546875" style="291" customWidth="1"/>
  </cols>
  <sheetData>
    <row r="1" spans="1:16" ht="10.5" customHeight="1" x14ac:dyDescent="0.25">
      <c r="A1" s="283" t="s">
        <v>348</v>
      </c>
      <c r="B1" s="284" t="s">
        <v>349</v>
      </c>
      <c r="C1" s="283" t="s">
        <v>348</v>
      </c>
      <c r="D1" s="266"/>
      <c r="E1" s="267" t="s">
        <v>350</v>
      </c>
      <c r="F1" s="266"/>
      <c r="G1" s="114" t="s">
        <v>351</v>
      </c>
      <c r="H1" s="266"/>
      <c r="I1" s="114" t="s">
        <v>352</v>
      </c>
      <c r="J1" s="266"/>
      <c r="K1" s="114" t="s">
        <v>353</v>
      </c>
      <c r="L1" s="266"/>
      <c r="M1" s="114" t="s">
        <v>55</v>
      </c>
      <c r="N1" s="266"/>
      <c r="O1" s="268" t="s">
        <v>354</v>
      </c>
      <c r="P1" s="114" t="s">
        <v>355</v>
      </c>
    </row>
    <row r="2" spans="1:16" ht="10.5" customHeight="1" x14ac:dyDescent="0.25">
      <c r="A2" s="283" t="s">
        <v>356</v>
      </c>
      <c r="B2" s="284" t="s">
        <v>357</v>
      </c>
      <c r="C2" s="283" t="s">
        <v>356</v>
      </c>
      <c r="D2" s="266"/>
      <c r="E2" s="269" t="s">
        <v>358</v>
      </c>
      <c r="F2" s="266"/>
      <c r="G2" s="270" t="s">
        <v>75</v>
      </c>
      <c r="H2" s="266"/>
      <c r="I2" s="270" t="s">
        <v>171</v>
      </c>
      <c r="J2" s="266"/>
      <c r="K2" s="115">
        <v>2024</v>
      </c>
      <c r="L2" s="266"/>
      <c r="M2" s="115">
        <v>1.2</v>
      </c>
      <c r="N2" s="266"/>
      <c r="O2" s="268" t="s">
        <v>359</v>
      </c>
      <c r="P2" s="114" t="s">
        <v>360</v>
      </c>
    </row>
    <row r="3" spans="1:16" ht="10.5" customHeight="1" x14ac:dyDescent="0.25">
      <c r="A3" s="283" t="s">
        <v>361</v>
      </c>
      <c r="B3" s="284" t="s">
        <v>362</v>
      </c>
      <c r="C3" s="283" t="s">
        <v>361</v>
      </c>
      <c r="D3" s="266"/>
      <c r="E3" s="269" t="s">
        <v>363</v>
      </c>
      <c r="F3" s="266"/>
      <c r="G3" s="270" t="s">
        <v>364</v>
      </c>
      <c r="H3" s="266"/>
      <c r="I3" s="270" t="s">
        <v>170</v>
      </c>
      <c r="J3" s="266"/>
      <c r="K3" s="266"/>
      <c r="L3" s="266"/>
      <c r="M3" s="266"/>
      <c r="N3" s="266"/>
      <c r="O3" s="268" t="s">
        <v>365</v>
      </c>
      <c r="P3" s="114" t="s">
        <v>366</v>
      </c>
    </row>
    <row r="4" spans="1:16" ht="10.5" customHeight="1" x14ac:dyDescent="0.25">
      <c r="A4" s="283" t="s">
        <v>367</v>
      </c>
      <c r="B4" s="284" t="s">
        <v>368</v>
      </c>
      <c r="C4" s="283" t="s">
        <v>367</v>
      </c>
      <c r="D4" s="266"/>
      <c r="E4" s="269" t="s">
        <v>369</v>
      </c>
      <c r="F4" s="266"/>
      <c r="G4" s="266"/>
      <c r="H4" s="266"/>
      <c r="I4" s="270" t="s">
        <v>173</v>
      </c>
      <c r="J4" s="266"/>
      <c r="K4" s="114" t="s">
        <v>370</v>
      </c>
      <c r="L4" s="266"/>
      <c r="M4" s="266"/>
      <c r="N4" s="266"/>
      <c r="O4" s="268" t="s">
        <v>371</v>
      </c>
      <c r="P4" s="114" t="s">
        <v>372</v>
      </c>
    </row>
    <row r="5" spans="1:16" ht="10.5" customHeight="1" x14ac:dyDescent="0.25">
      <c r="A5" s="283" t="s">
        <v>373</v>
      </c>
      <c r="B5" s="284" t="s">
        <v>374</v>
      </c>
      <c r="C5" s="283" t="s">
        <v>373</v>
      </c>
      <c r="D5" s="266"/>
      <c r="E5" s="266"/>
      <c r="F5" s="266"/>
      <c r="G5" s="266"/>
      <c r="H5" s="266"/>
      <c r="I5" s="266"/>
      <c r="J5" s="266"/>
      <c r="K5" s="115" t="s">
        <v>229</v>
      </c>
      <c r="L5" s="266"/>
      <c r="M5" s="266"/>
      <c r="N5" s="266"/>
      <c r="O5" s="268" t="s">
        <v>375</v>
      </c>
      <c r="P5" s="114" t="s">
        <v>376</v>
      </c>
    </row>
    <row r="6" spans="1:16" ht="10.5" customHeight="1" x14ac:dyDescent="0.25">
      <c r="A6" s="283" t="s">
        <v>377</v>
      </c>
      <c r="B6" s="284" t="s">
        <v>378</v>
      </c>
      <c r="C6" s="283" t="s">
        <v>377</v>
      </c>
      <c r="D6" s="266"/>
      <c r="E6" s="114" t="s">
        <v>379</v>
      </c>
      <c r="F6" s="266"/>
      <c r="G6" s="266"/>
      <c r="H6" s="266"/>
      <c r="I6" s="114" t="s">
        <v>380</v>
      </c>
      <c r="J6" s="266"/>
      <c r="K6" s="266"/>
      <c r="L6" s="266"/>
      <c r="M6" s="266"/>
      <c r="N6" s="266"/>
      <c r="O6" s="271"/>
      <c r="P6" s="114" t="s">
        <v>381</v>
      </c>
    </row>
    <row r="7" spans="1:16" ht="10.5" customHeight="1" x14ac:dyDescent="0.25">
      <c r="A7" s="283" t="s">
        <v>382</v>
      </c>
      <c r="B7" s="284" t="s">
        <v>383</v>
      </c>
      <c r="C7" s="283" t="s">
        <v>382</v>
      </c>
      <c r="D7" s="266"/>
      <c r="E7" s="270" t="s">
        <v>90</v>
      </c>
      <c r="F7" s="266"/>
      <c r="G7" s="266"/>
      <c r="H7" s="266"/>
      <c r="I7" s="114" t="s">
        <v>384</v>
      </c>
      <c r="J7" s="266"/>
      <c r="K7" s="114" t="s">
        <v>385</v>
      </c>
      <c r="L7" s="266"/>
      <c r="M7" s="266"/>
      <c r="N7" s="266"/>
      <c r="O7" s="266"/>
      <c r="P7" s="266"/>
    </row>
    <row r="8" spans="1:16" ht="10.5" customHeight="1" x14ac:dyDescent="0.25">
      <c r="A8" s="283" t="s">
        <v>386</v>
      </c>
      <c r="B8" s="284" t="s">
        <v>387</v>
      </c>
      <c r="C8" s="283" t="s">
        <v>386</v>
      </c>
      <c r="D8" s="266"/>
      <c r="E8" s="270" t="s">
        <v>91</v>
      </c>
      <c r="F8" s="266"/>
      <c r="G8" s="266"/>
      <c r="H8" s="266"/>
      <c r="I8" s="114" t="s">
        <v>388</v>
      </c>
      <c r="J8" s="266"/>
      <c r="K8" s="115" t="s">
        <v>389</v>
      </c>
      <c r="L8" s="266"/>
      <c r="M8" s="266"/>
      <c r="N8" s="266"/>
      <c r="O8" s="266"/>
      <c r="P8" s="266"/>
    </row>
    <row r="9" spans="1:16" ht="10.5" customHeight="1" x14ac:dyDescent="0.25">
      <c r="A9" s="283" t="s">
        <v>390</v>
      </c>
      <c r="B9" s="284" t="s">
        <v>391</v>
      </c>
      <c r="C9" s="283" t="s">
        <v>390</v>
      </c>
      <c r="D9" s="266"/>
      <c r="E9" s="270" t="s">
        <v>92</v>
      </c>
      <c r="F9" s="266"/>
      <c r="G9" s="266"/>
      <c r="H9" s="266"/>
      <c r="I9" s="114" t="s">
        <v>392</v>
      </c>
      <c r="J9" s="266"/>
      <c r="K9" s="266"/>
      <c r="L9" s="266"/>
      <c r="M9" s="266"/>
      <c r="N9" s="266"/>
      <c r="O9" s="266"/>
      <c r="P9" s="266"/>
    </row>
    <row r="10" spans="1:16" ht="10.5" customHeight="1" x14ac:dyDescent="0.25">
      <c r="A10" s="283" t="s">
        <v>393</v>
      </c>
      <c r="B10" s="284" t="s">
        <v>394</v>
      </c>
      <c r="C10" s="283" t="s">
        <v>393</v>
      </c>
      <c r="D10" s="266"/>
      <c r="E10" s="266"/>
      <c r="F10" s="266"/>
      <c r="G10" s="266"/>
      <c r="H10" s="266"/>
      <c r="I10" s="270" t="s">
        <v>195</v>
      </c>
      <c r="J10" s="266"/>
      <c r="K10" s="114" t="s">
        <v>395</v>
      </c>
      <c r="L10" s="266"/>
      <c r="M10" s="114" t="s">
        <v>396</v>
      </c>
      <c r="N10" s="266"/>
      <c r="O10" s="266"/>
      <c r="P10" s="266"/>
    </row>
    <row r="11" spans="1:16" ht="10.5" customHeight="1" x14ac:dyDescent="0.25">
      <c r="A11" s="285" t="s">
        <v>397</v>
      </c>
      <c r="B11" s="284" t="s">
        <v>398</v>
      </c>
      <c r="C11" s="283" t="s">
        <v>399</v>
      </c>
      <c r="D11" s="266"/>
      <c r="E11" s="114" t="s">
        <v>400</v>
      </c>
      <c r="F11" s="266"/>
      <c r="G11" s="266"/>
      <c r="H11" s="266"/>
      <c r="I11" s="270" t="s">
        <v>196</v>
      </c>
      <c r="J11" s="266"/>
      <c r="K11" s="115" t="s">
        <v>230</v>
      </c>
      <c r="L11" s="266"/>
      <c r="M11" s="115" t="str">
        <f>"01.01."&amp;PERIOD</f>
        <v>01.01.2024</v>
      </c>
      <c r="N11" s="266"/>
      <c r="O11" s="266"/>
      <c r="P11" s="266"/>
    </row>
    <row r="12" spans="1:16" ht="10.5" customHeight="1" x14ac:dyDescent="0.25">
      <c r="A12" s="285" t="s">
        <v>401</v>
      </c>
      <c r="B12" s="284" t="s">
        <v>402</v>
      </c>
      <c r="C12" s="283"/>
      <c r="D12" s="266"/>
      <c r="E12" s="270" t="s">
        <v>403</v>
      </c>
      <c r="F12" s="266"/>
      <c r="G12" s="266"/>
      <c r="H12" s="266"/>
      <c r="I12" s="270" t="s">
        <v>197</v>
      </c>
      <c r="J12" s="266"/>
      <c r="K12" s="266"/>
      <c r="L12" s="266"/>
      <c r="M12" s="115" t="str">
        <f>"31.12."&amp;PERIOD</f>
        <v>31.12.2024</v>
      </c>
      <c r="N12" s="266"/>
      <c r="O12" s="266"/>
      <c r="P12" s="266"/>
    </row>
    <row r="13" spans="1:16" ht="10.5" customHeight="1" x14ac:dyDescent="0.25">
      <c r="A13" s="285" t="s">
        <v>404</v>
      </c>
      <c r="B13" s="284" t="s">
        <v>405</v>
      </c>
      <c r="C13" s="283" t="s">
        <v>406</v>
      </c>
      <c r="D13" s="266"/>
      <c r="E13" s="270" t="s">
        <v>407</v>
      </c>
      <c r="F13" s="266"/>
      <c r="G13" s="266"/>
      <c r="H13" s="266"/>
      <c r="I13" s="270" t="s">
        <v>198</v>
      </c>
      <c r="J13" s="266"/>
      <c r="K13" s="114" t="s">
        <v>408</v>
      </c>
      <c r="L13" s="266"/>
      <c r="M13" s="266"/>
      <c r="N13" s="266"/>
      <c r="O13" s="266"/>
      <c r="P13" s="266"/>
    </row>
    <row r="14" spans="1:16" ht="10.5" customHeight="1" x14ac:dyDescent="0.25">
      <c r="A14" s="285" t="s">
        <v>409</v>
      </c>
      <c r="B14" s="284" t="s">
        <v>410</v>
      </c>
      <c r="C14" s="283" t="s">
        <v>411</v>
      </c>
      <c r="D14" s="266"/>
      <c r="E14" s="270" t="s">
        <v>412</v>
      </c>
      <c r="F14" s="266"/>
      <c r="G14" s="266"/>
      <c r="H14" s="266"/>
      <c r="I14" s="270" t="s">
        <v>199</v>
      </c>
      <c r="J14" s="266"/>
      <c r="K14" s="270" t="s">
        <v>413</v>
      </c>
      <c r="L14" s="266"/>
      <c r="M14" s="114" t="s">
        <v>87</v>
      </c>
      <c r="N14" s="266"/>
      <c r="O14" s="266"/>
      <c r="P14" s="266"/>
    </row>
    <row r="15" spans="1:16" ht="10.5" customHeight="1" x14ac:dyDescent="0.25">
      <c r="A15" s="286" t="s">
        <v>414</v>
      </c>
      <c r="B15" s="287"/>
      <c r="C15" s="286"/>
      <c r="D15" s="266"/>
      <c r="E15" s="270" t="s">
        <v>415</v>
      </c>
      <c r="F15" s="266"/>
      <c r="G15" s="266"/>
      <c r="H15" s="266"/>
      <c r="I15" s="270" t="s">
        <v>200</v>
      </c>
      <c r="J15" s="266"/>
      <c r="K15" s="270" t="s">
        <v>416</v>
      </c>
      <c r="L15" s="266"/>
      <c r="M15" s="115" t="str">
        <f>"01.01."&amp;PERIOD</f>
        <v>01.01.2024</v>
      </c>
      <c r="N15" s="266"/>
      <c r="O15" s="266"/>
      <c r="P15" s="266"/>
    </row>
    <row r="16" spans="1:16" ht="10.5" customHeight="1" x14ac:dyDescent="0.25">
      <c r="A16" s="283" t="s">
        <v>417</v>
      </c>
      <c r="B16" s="284" t="s">
        <v>418</v>
      </c>
      <c r="C16" s="283" t="s">
        <v>417</v>
      </c>
      <c r="D16" s="266"/>
      <c r="E16" s="270" t="s">
        <v>419</v>
      </c>
      <c r="F16" s="266"/>
      <c r="G16" s="266"/>
      <c r="H16" s="266"/>
      <c r="I16" s="270" t="s">
        <v>191</v>
      </c>
      <c r="J16" s="266"/>
      <c r="K16" s="270" t="s">
        <v>420</v>
      </c>
      <c r="L16" s="266"/>
      <c r="M16" s="115" t="str">
        <f>"31.12."&amp;PERIOD</f>
        <v>31.12.2024</v>
      </c>
      <c r="N16" s="266"/>
      <c r="O16" s="266"/>
      <c r="P16" s="266"/>
    </row>
    <row r="17" spans="1:16" ht="10.5" customHeight="1" x14ac:dyDescent="0.25">
      <c r="A17" s="283" t="s">
        <v>421</v>
      </c>
      <c r="B17" s="284" t="s">
        <v>422</v>
      </c>
      <c r="C17" s="283" t="s">
        <v>421</v>
      </c>
      <c r="D17" s="266"/>
      <c r="E17" s="270" t="s">
        <v>423</v>
      </c>
      <c r="F17" s="266"/>
      <c r="G17" s="266"/>
      <c r="H17" s="266"/>
      <c r="I17" s="270" t="s">
        <v>192</v>
      </c>
      <c r="J17" s="266"/>
      <c r="K17" s="270" t="s">
        <v>424</v>
      </c>
      <c r="L17" s="266"/>
      <c r="M17" s="266"/>
      <c r="N17" s="266"/>
      <c r="O17" s="266"/>
      <c r="P17" s="266"/>
    </row>
    <row r="18" spans="1:16" ht="10.5" customHeight="1" x14ac:dyDescent="0.25">
      <c r="A18" s="286" t="s">
        <v>425</v>
      </c>
      <c r="B18" s="287"/>
      <c r="C18" s="286"/>
      <c r="D18" s="266"/>
      <c r="E18" s="270" t="s">
        <v>426</v>
      </c>
      <c r="F18" s="266"/>
      <c r="G18" s="266"/>
      <c r="H18" s="266"/>
      <c r="I18" s="270" t="s">
        <v>193</v>
      </c>
      <c r="J18" s="266"/>
      <c r="K18" s="270" t="s">
        <v>427</v>
      </c>
      <c r="L18" s="266"/>
      <c r="M18" s="114" t="s">
        <v>428</v>
      </c>
      <c r="N18" s="266"/>
      <c r="O18" s="266"/>
      <c r="P18" s="266"/>
    </row>
    <row r="19" spans="1:16" ht="10.5" customHeight="1" x14ac:dyDescent="0.25">
      <c r="A19" s="283" t="s">
        <v>429</v>
      </c>
      <c r="B19" s="284" t="s">
        <v>430</v>
      </c>
      <c r="C19" s="283" t="s">
        <v>429</v>
      </c>
      <c r="D19" s="266"/>
      <c r="E19" s="270" t="s">
        <v>431</v>
      </c>
      <c r="F19" s="266"/>
      <c r="G19" s="266"/>
      <c r="H19" s="266"/>
      <c r="I19" s="270" t="s">
        <v>194</v>
      </c>
      <c r="J19" s="266"/>
      <c r="K19" s="270" t="s">
        <v>432</v>
      </c>
      <c r="L19" s="266"/>
      <c r="M19" s="115" t="str">
        <f>"01.01."&amp;PERIOD</f>
        <v>01.01.2024</v>
      </c>
      <c r="N19" s="266"/>
      <c r="O19" s="266"/>
      <c r="P19" s="266"/>
    </row>
    <row r="20" spans="1:16" ht="10.5" customHeight="1" x14ac:dyDescent="0.25">
      <c r="A20" s="283" t="s">
        <v>433</v>
      </c>
      <c r="B20" s="284" t="s">
        <v>434</v>
      </c>
      <c r="C20" s="283" t="s">
        <v>433</v>
      </c>
      <c r="D20" s="266"/>
      <c r="E20" s="270" t="s">
        <v>435</v>
      </c>
      <c r="F20" s="266"/>
      <c r="G20" s="266"/>
      <c r="H20" s="266"/>
      <c r="I20" s="270" t="s">
        <v>436</v>
      </c>
      <c r="J20" s="266"/>
      <c r="K20" s="270" t="s">
        <v>437</v>
      </c>
      <c r="L20" s="266"/>
      <c r="M20" s="115" t="str">
        <f>"31.12."&amp;PERIOD</f>
        <v>31.12.2024</v>
      </c>
      <c r="N20" s="266"/>
      <c r="O20" s="266"/>
      <c r="P20" s="266"/>
    </row>
    <row r="21" spans="1:16" ht="10.5" customHeight="1" x14ac:dyDescent="0.25">
      <c r="A21" s="283" t="s">
        <v>438</v>
      </c>
      <c r="B21" s="284" t="s">
        <v>439</v>
      </c>
      <c r="C21" s="283" t="s">
        <v>440</v>
      </c>
      <c r="D21" s="266"/>
      <c r="E21" s="270" t="s">
        <v>441</v>
      </c>
      <c r="F21" s="266"/>
      <c r="G21" s="266"/>
      <c r="H21" s="266"/>
      <c r="I21" s="270" t="s">
        <v>442</v>
      </c>
      <c r="J21" s="266"/>
      <c r="K21" s="270" t="s">
        <v>443</v>
      </c>
      <c r="L21" s="266"/>
      <c r="M21" s="266"/>
      <c r="N21" s="266"/>
      <c r="O21" s="266"/>
      <c r="P21" s="266"/>
    </row>
    <row r="22" spans="1:16" ht="10.5" customHeight="1" x14ac:dyDescent="0.25">
      <c r="A22" s="283" t="s">
        <v>444</v>
      </c>
      <c r="B22" s="284" t="s">
        <v>445</v>
      </c>
      <c r="C22" s="283" t="s">
        <v>444</v>
      </c>
      <c r="D22" s="266"/>
      <c r="E22" s="270" t="s">
        <v>74</v>
      </c>
      <c r="F22" s="266"/>
      <c r="G22" s="266"/>
      <c r="H22" s="266"/>
      <c r="I22" s="270" t="s">
        <v>446</v>
      </c>
      <c r="J22" s="266"/>
      <c r="K22" s="270" t="s">
        <v>447</v>
      </c>
      <c r="L22" s="266"/>
      <c r="M22" s="266"/>
      <c r="N22" s="266"/>
      <c r="O22" s="266"/>
      <c r="P22" s="266"/>
    </row>
    <row r="23" spans="1:16" ht="10.5" customHeight="1" x14ac:dyDescent="0.25">
      <c r="A23" s="283" t="s">
        <v>448</v>
      </c>
      <c r="B23" s="284" t="s">
        <v>449</v>
      </c>
      <c r="C23" s="283" t="s">
        <v>448</v>
      </c>
      <c r="D23" s="266"/>
      <c r="E23" s="270" t="s">
        <v>450</v>
      </c>
      <c r="F23" s="266"/>
      <c r="G23" s="266"/>
      <c r="H23" s="266"/>
      <c r="I23" s="270" t="s">
        <v>451</v>
      </c>
      <c r="J23" s="266"/>
      <c r="K23" s="270" t="s">
        <v>452</v>
      </c>
      <c r="L23" s="266"/>
      <c r="M23" s="266"/>
      <c r="N23" s="266"/>
      <c r="O23" s="266"/>
      <c r="P23" s="266"/>
    </row>
    <row r="24" spans="1:16" ht="10.5" customHeight="1" x14ac:dyDescent="0.25">
      <c r="A24" s="283" t="s">
        <v>453</v>
      </c>
      <c r="B24" s="284" t="s">
        <v>454</v>
      </c>
      <c r="C24" s="283" t="s">
        <v>453</v>
      </c>
      <c r="D24" s="266"/>
      <c r="E24" s="270" t="s">
        <v>455</v>
      </c>
      <c r="F24" s="266"/>
      <c r="G24" s="266"/>
      <c r="H24" s="266"/>
      <c r="I24" s="270" t="s">
        <v>456</v>
      </c>
      <c r="J24" s="266"/>
      <c r="K24" s="270" t="s">
        <v>457</v>
      </c>
      <c r="L24" s="266"/>
      <c r="M24" s="266"/>
      <c r="N24" s="266"/>
      <c r="O24" s="266"/>
      <c r="P24" s="266"/>
    </row>
    <row r="25" spans="1:16" ht="10.5" customHeight="1" x14ac:dyDescent="0.25">
      <c r="A25" s="283" t="s">
        <v>458</v>
      </c>
      <c r="B25" s="284" t="s">
        <v>459</v>
      </c>
      <c r="C25" s="283" t="s">
        <v>460</v>
      </c>
      <c r="D25" s="266"/>
      <c r="E25" s="266"/>
      <c r="F25" s="266"/>
      <c r="G25" s="266"/>
      <c r="H25" s="266"/>
      <c r="I25" s="270" t="s">
        <v>461</v>
      </c>
      <c r="J25" s="266"/>
      <c r="K25" s="266"/>
      <c r="L25" s="266"/>
      <c r="M25" s="266"/>
      <c r="N25" s="266"/>
      <c r="O25" s="266"/>
      <c r="P25" s="266"/>
    </row>
    <row r="26" spans="1:16" ht="10.5" customHeight="1" x14ac:dyDescent="0.25">
      <c r="A26" s="283" t="s">
        <v>462</v>
      </c>
      <c r="B26" s="284" t="s">
        <v>463</v>
      </c>
      <c r="C26" s="283" t="s">
        <v>462</v>
      </c>
      <c r="D26" s="266"/>
      <c r="E26" s="266"/>
      <c r="F26" s="266"/>
      <c r="G26" s="266"/>
      <c r="H26" s="266"/>
      <c r="I26" s="270" t="s">
        <v>464</v>
      </c>
      <c r="J26" s="266"/>
      <c r="K26" s="266"/>
      <c r="L26" s="266"/>
      <c r="M26" s="266"/>
      <c r="N26" s="266"/>
      <c r="O26" s="266"/>
      <c r="P26" s="266"/>
    </row>
    <row r="27" spans="1:16" ht="10.5" customHeight="1" x14ac:dyDescent="0.25">
      <c r="A27" s="283" t="s">
        <v>465</v>
      </c>
      <c r="B27" s="284" t="s">
        <v>466</v>
      </c>
      <c r="C27" s="283" t="s">
        <v>465</v>
      </c>
      <c r="D27" s="266"/>
      <c r="E27" s="266"/>
      <c r="F27" s="266"/>
      <c r="G27" s="266"/>
      <c r="H27" s="266"/>
      <c r="I27" s="270" t="s">
        <v>467</v>
      </c>
      <c r="J27" s="266"/>
      <c r="K27" s="266"/>
      <c r="L27" s="266"/>
      <c r="M27" s="266"/>
      <c r="N27" s="266"/>
      <c r="O27" s="266"/>
      <c r="P27" s="266"/>
    </row>
    <row r="28" spans="1:16" ht="10.5" customHeight="1" x14ac:dyDescent="0.25">
      <c r="A28" s="283" t="s">
        <v>468</v>
      </c>
      <c r="B28" s="284" t="s">
        <v>469</v>
      </c>
      <c r="C28" s="283" t="s">
        <v>468</v>
      </c>
      <c r="D28" s="266"/>
      <c r="E28" s="266"/>
      <c r="F28" s="266"/>
      <c r="G28" s="266"/>
      <c r="H28" s="266"/>
      <c r="I28" s="270" t="s">
        <v>470</v>
      </c>
      <c r="J28" s="266"/>
      <c r="K28" s="266"/>
      <c r="L28" s="266"/>
      <c r="M28" s="266"/>
      <c r="N28" s="266"/>
      <c r="O28" s="266"/>
      <c r="P28" s="266"/>
    </row>
    <row r="29" spans="1:16" ht="10.5" customHeight="1" x14ac:dyDescent="0.25">
      <c r="A29" s="283" t="s">
        <v>471</v>
      </c>
      <c r="B29" s="284" t="s">
        <v>472</v>
      </c>
      <c r="C29" s="283" t="s">
        <v>471</v>
      </c>
      <c r="D29" s="266"/>
      <c r="E29" s="266"/>
      <c r="F29" s="266"/>
      <c r="G29" s="266"/>
      <c r="H29" s="266"/>
      <c r="I29" s="270" t="s">
        <v>473</v>
      </c>
      <c r="J29" s="266"/>
      <c r="K29" s="266"/>
      <c r="L29" s="266"/>
      <c r="M29" s="266"/>
      <c r="N29" s="266"/>
      <c r="O29" s="266"/>
      <c r="P29" s="266"/>
    </row>
    <row r="30" spans="1:16" ht="10.5" customHeight="1" x14ac:dyDescent="0.25">
      <c r="A30" s="283" t="s">
        <v>474</v>
      </c>
      <c r="B30" s="284" t="s">
        <v>475</v>
      </c>
      <c r="C30" s="283" t="s">
        <v>474</v>
      </c>
      <c r="D30" s="266"/>
      <c r="E30" s="266"/>
      <c r="F30" s="266"/>
      <c r="G30" s="266"/>
      <c r="H30" s="266"/>
      <c r="I30" s="270" t="s">
        <v>476</v>
      </c>
      <c r="J30" s="266"/>
      <c r="K30" s="266"/>
      <c r="L30" s="266"/>
      <c r="M30" s="266"/>
      <c r="N30" s="266"/>
      <c r="O30" s="266"/>
      <c r="P30" s="266"/>
    </row>
    <row r="31" spans="1:16" ht="10.5" customHeight="1" x14ac:dyDescent="0.25">
      <c r="A31" s="283" t="s">
        <v>477</v>
      </c>
      <c r="B31" s="284" t="s">
        <v>478</v>
      </c>
      <c r="C31" s="283" t="s">
        <v>477</v>
      </c>
      <c r="D31" s="266"/>
      <c r="E31" s="266"/>
      <c r="F31" s="266"/>
      <c r="G31" s="266"/>
      <c r="H31" s="266"/>
      <c r="I31" s="270" t="s">
        <v>479</v>
      </c>
      <c r="J31" s="266"/>
      <c r="K31" s="266"/>
      <c r="L31" s="266"/>
      <c r="M31" s="266"/>
      <c r="N31" s="266"/>
      <c r="O31" s="266"/>
      <c r="P31" s="266"/>
    </row>
    <row r="32" spans="1:16" ht="10.5" customHeight="1" x14ac:dyDescent="0.25">
      <c r="A32" s="283" t="s">
        <v>480</v>
      </c>
      <c r="B32" s="284" t="s">
        <v>481</v>
      </c>
      <c r="C32" s="283" t="s">
        <v>480</v>
      </c>
      <c r="D32" s="266"/>
      <c r="E32" s="266"/>
      <c r="F32" s="266"/>
      <c r="G32" s="266"/>
      <c r="H32" s="266"/>
      <c r="I32" s="270" t="s">
        <v>482</v>
      </c>
      <c r="J32" s="266"/>
      <c r="K32" s="266"/>
      <c r="L32" s="266"/>
      <c r="M32" s="266"/>
      <c r="N32" s="266"/>
      <c r="O32" s="266"/>
      <c r="P32" s="266"/>
    </row>
    <row r="33" spans="1:16" ht="10.5" customHeight="1" x14ac:dyDescent="0.25">
      <c r="A33" s="283" t="s">
        <v>483</v>
      </c>
      <c r="B33" s="284" t="s">
        <v>484</v>
      </c>
      <c r="C33" s="283" t="s">
        <v>483</v>
      </c>
      <c r="D33" s="266"/>
      <c r="E33" s="266"/>
      <c r="F33" s="266"/>
      <c r="G33" s="266"/>
      <c r="H33" s="266"/>
      <c r="I33" s="270" t="s">
        <v>485</v>
      </c>
      <c r="J33" s="266"/>
      <c r="K33" s="266"/>
      <c r="L33" s="266"/>
      <c r="M33" s="266"/>
      <c r="N33" s="266"/>
      <c r="O33" s="266"/>
      <c r="P33" s="266"/>
    </row>
    <row r="34" spans="1:16" ht="10.5" customHeight="1" x14ac:dyDescent="0.25">
      <c r="A34" s="283" t="s">
        <v>486</v>
      </c>
      <c r="B34" s="284" t="s">
        <v>487</v>
      </c>
      <c r="C34" s="283" t="s">
        <v>486</v>
      </c>
      <c r="D34" s="266"/>
      <c r="E34" s="266"/>
      <c r="F34" s="266"/>
      <c r="G34" s="266"/>
      <c r="H34" s="266"/>
      <c r="I34" s="270" t="s">
        <v>488</v>
      </c>
      <c r="J34" s="266"/>
      <c r="K34" s="266"/>
      <c r="L34" s="266"/>
      <c r="M34" s="266"/>
      <c r="N34" s="266"/>
      <c r="O34" s="266"/>
      <c r="P34" s="266"/>
    </row>
    <row r="35" spans="1:16" ht="10.5" customHeight="1" x14ac:dyDescent="0.25">
      <c r="A35" s="286" t="s">
        <v>489</v>
      </c>
      <c r="B35" s="287"/>
      <c r="C35" s="286"/>
      <c r="D35" s="266"/>
      <c r="E35" s="266"/>
      <c r="F35" s="266"/>
      <c r="G35" s="266"/>
      <c r="H35" s="266"/>
      <c r="I35" s="270" t="s">
        <v>490</v>
      </c>
      <c r="J35" s="266"/>
      <c r="K35" s="266"/>
      <c r="L35" s="266"/>
      <c r="M35" s="266"/>
      <c r="N35" s="266"/>
      <c r="O35" s="266"/>
      <c r="P35" s="266"/>
    </row>
    <row r="36" spans="1:16" ht="10.5" customHeight="1" x14ac:dyDescent="0.25">
      <c r="A36" s="283" t="s">
        <v>491</v>
      </c>
      <c r="B36" s="284" t="s">
        <v>492</v>
      </c>
      <c r="C36" s="283" t="s">
        <v>491</v>
      </c>
      <c r="D36" s="266"/>
      <c r="E36" s="266"/>
      <c r="F36" s="266"/>
      <c r="G36" s="266"/>
      <c r="H36" s="266"/>
      <c r="I36" s="270" t="s">
        <v>493</v>
      </c>
      <c r="J36" s="266"/>
      <c r="K36" s="266"/>
      <c r="L36" s="266"/>
      <c r="M36" s="266"/>
      <c r="N36" s="266"/>
      <c r="O36" s="266"/>
      <c r="P36" s="266"/>
    </row>
    <row r="37" spans="1:16" ht="10.5" customHeight="1" x14ac:dyDescent="0.25">
      <c r="A37" s="283" t="s">
        <v>494</v>
      </c>
      <c r="B37" s="284" t="s">
        <v>495</v>
      </c>
      <c r="C37" s="283" t="s">
        <v>494</v>
      </c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</row>
    <row r="38" spans="1:16" ht="10.5" customHeight="1" x14ac:dyDescent="0.25">
      <c r="A38" s="283" t="s">
        <v>496</v>
      </c>
      <c r="B38" s="284" t="s">
        <v>497</v>
      </c>
      <c r="C38" s="283" t="s">
        <v>496</v>
      </c>
      <c r="D38" s="266"/>
      <c r="E38" s="266"/>
      <c r="F38" s="266"/>
      <c r="G38" s="266"/>
      <c r="H38" s="266"/>
      <c r="I38" s="114" t="s">
        <v>498</v>
      </c>
      <c r="J38" s="266"/>
      <c r="K38" s="266"/>
      <c r="L38" s="266"/>
      <c r="M38" s="266"/>
      <c r="N38" s="266"/>
      <c r="O38" s="266"/>
      <c r="P38" s="266"/>
    </row>
    <row r="39" spans="1:16" ht="10.5" customHeight="1" x14ac:dyDescent="0.25">
      <c r="A39" s="283" t="s">
        <v>499</v>
      </c>
      <c r="B39" s="284" t="s">
        <v>500</v>
      </c>
      <c r="C39" s="283" t="s">
        <v>499</v>
      </c>
      <c r="D39" s="266"/>
      <c r="E39" s="266"/>
      <c r="F39" s="266"/>
      <c r="G39" s="266"/>
      <c r="H39" s="266"/>
      <c r="I39" s="270" t="s">
        <v>75</v>
      </c>
      <c r="J39" s="266"/>
      <c r="K39" s="266"/>
      <c r="L39" s="266"/>
      <c r="M39" s="266"/>
      <c r="N39" s="266"/>
      <c r="O39" s="266"/>
      <c r="P39" s="266"/>
    </row>
    <row r="40" spans="1:16" ht="10.5" customHeight="1" x14ac:dyDescent="0.25">
      <c r="A40" s="283" t="s">
        <v>15</v>
      </c>
      <c r="B40" s="284" t="s">
        <v>501</v>
      </c>
      <c r="C40" s="283" t="s">
        <v>15</v>
      </c>
      <c r="D40" s="266"/>
      <c r="E40" s="266"/>
      <c r="F40" s="266"/>
      <c r="G40" s="266"/>
      <c r="H40" s="266"/>
      <c r="I40" s="270" t="s">
        <v>502</v>
      </c>
      <c r="J40" s="266"/>
      <c r="K40" s="266"/>
      <c r="L40" s="266"/>
      <c r="M40" s="266"/>
      <c r="N40" s="266"/>
      <c r="O40" s="266"/>
      <c r="P40" s="266"/>
    </row>
    <row r="41" spans="1:16" ht="10.5" customHeight="1" x14ac:dyDescent="0.25">
      <c r="A41" s="283" t="s">
        <v>503</v>
      </c>
      <c r="B41" s="284" t="s">
        <v>504</v>
      </c>
      <c r="C41" s="283" t="s">
        <v>503</v>
      </c>
      <c r="D41" s="266"/>
      <c r="E41" s="266"/>
      <c r="F41" s="266"/>
      <c r="G41" s="266"/>
      <c r="H41" s="266"/>
      <c r="I41" s="270" t="s">
        <v>505</v>
      </c>
      <c r="J41" s="266"/>
      <c r="K41" s="266"/>
      <c r="L41" s="266"/>
      <c r="M41" s="266"/>
      <c r="N41" s="266"/>
      <c r="O41" s="266"/>
      <c r="P41" s="266"/>
    </row>
    <row r="42" spans="1:16" ht="10.5" customHeight="1" x14ac:dyDescent="0.25">
      <c r="A42" s="283" t="s">
        <v>506</v>
      </c>
      <c r="B42" s="284" t="s">
        <v>507</v>
      </c>
      <c r="C42" s="283" t="s">
        <v>506</v>
      </c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</row>
    <row r="43" spans="1:16" ht="10.5" customHeight="1" x14ac:dyDescent="0.25">
      <c r="A43" s="283" t="s">
        <v>508</v>
      </c>
      <c r="B43" s="284" t="s">
        <v>509</v>
      </c>
      <c r="C43" s="283" t="s">
        <v>508</v>
      </c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</row>
    <row r="44" spans="1:16" ht="10.5" customHeight="1" x14ac:dyDescent="0.25">
      <c r="A44" s="283" t="s">
        <v>510</v>
      </c>
      <c r="B44" s="284" t="s">
        <v>511</v>
      </c>
      <c r="C44" s="283" t="s">
        <v>510</v>
      </c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</row>
    <row r="45" spans="1:16" ht="10.5" customHeight="1" x14ac:dyDescent="0.25">
      <c r="A45" s="283" t="s">
        <v>512</v>
      </c>
      <c r="B45" s="284" t="s">
        <v>513</v>
      </c>
      <c r="C45" s="283" t="s">
        <v>512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</row>
    <row r="46" spans="1:16" ht="10.5" customHeight="1" x14ac:dyDescent="0.25">
      <c r="A46" s="283" t="s">
        <v>514</v>
      </c>
      <c r="B46" s="284" t="s">
        <v>515</v>
      </c>
      <c r="C46" s="283" t="s">
        <v>514</v>
      </c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</row>
    <row r="47" spans="1:16" ht="10.5" customHeight="1" x14ac:dyDescent="0.25">
      <c r="A47" s="283" t="s">
        <v>516</v>
      </c>
      <c r="B47" s="284" t="s">
        <v>517</v>
      </c>
      <c r="C47" s="283" t="s">
        <v>516</v>
      </c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</row>
    <row r="48" spans="1:16" ht="10.5" customHeight="1" x14ac:dyDescent="0.25">
      <c r="A48" s="283" t="s">
        <v>518</v>
      </c>
      <c r="B48" s="284" t="s">
        <v>519</v>
      </c>
      <c r="C48" s="283" t="s">
        <v>518</v>
      </c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 ht="10.5" customHeight="1" x14ac:dyDescent="0.25">
      <c r="A49" s="283" t="s">
        <v>520</v>
      </c>
      <c r="B49" s="284" t="s">
        <v>521</v>
      </c>
      <c r="C49" s="283" t="s">
        <v>520</v>
      </c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</row>
    <row r="50" spans="1:16" ht="10.5" customHeight="1" x14ac:dyDescent="0.25">
      <c r="A50" s="283" t="s">
        <v>522</v>
      </c>
      <c r="B50" s="284" t="s">
        <v>523</v>
      </c>
      <c r="C50" s="283" t="s">
        <v>522</v>
      </c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</row>
    <row r="51" spans="1:16" ht="10.5" customHeight="1" x14ac:dyDescent="0.25">
      <c r="A51" s="283" t="s">
        <v>524</v>
      </c>
      <c r="B51" s="284" t="s">
        <v>525</v>
      </c>
      <c r="C51" s="283" t="s">
        <v>524</v>
      </c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</row>
    <row r="52" spans="1:16" ht="10.5" customHeight="1" x14ac:dyDescent="0.25">
      <c r="A52" s="283" t="s">
        <v>526</v>
      </c>
      <c r="B52" s="284" t="s">
        <v>527</v>
      </c>
      <c r="C52" s="283" t="s">
        <v>526</v>
      </c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3" spans="1:16" ht="10.5" customHeight="1" x14ac:dyDescent="0.25">
      <c r="A53" s="283" t="s">
        <v>528</v>
      </c>
      <c r="B53" s="284" t="s">
        <v>529</v>
      </c>
      <c r="C53" s="283" t="s">
        <v>528</v>
      </c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</row>
    <row r="54" spans="1:16" ht="10.5" customHeight="1" x14ac:dyDescent="0.25">
      <c r="A54" s="283" t="s">
        <v>530</v>
      </c>
      <c r="B54" s="284" t="s">
        <v>531</v>
      </c>
      <c r="C54" s="283" t="s">
        <v>530</v>
      </c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</row>
    <row r="55" spans="1:16" ht="10.5" customHeight="1" x14ac:dyDescent="0.25">
      <c r="A55" s="283" t="s">
        <v>532</v>
      </c>
      <c r="B55" s="284" t="s">
        <v>533</v>
      </c>
      <c r="C55" s="283" t="s">
        <v>532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</row>
    <row r="56" spans="1:16" ht="10.5" customHeight="1" x14ac:dyDescent="0.25">
      <c r="A56" s="283" t="s">
        <v>534</v>
      </c>
      <c r="B56" s="284" t="s">
        <v>535</v>
      </c>
      <c r="C56" s="283" t="s">
        <v>534</v>
      </c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</row>
    <row r="57" spans="1:16" ht="10.5" customHeight="1" x14ac:dyDescent="0.25">
      <c r="A57" s="283" t="s">
        <v>536</v>
      </c>
      <c r="B57" s="284" t="s">
        <v>537</v>
      </c>
      <c r="C57" s="283" t="s">
        <v>536</v>
      </c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</row>
    <row r="58" spans="1:16" ht="10.5" customHeight="1" x14ac:dyDescent="0.25">
      <c r="A58" s="283" t="s">
        <v>538</v>
      </c>
      <c r="B58" s="284" t="s">
        <v>539</v>
      </c>
      <c r="C58" s="283" t="s">
        <v>538</v>
      </c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</row>
    <row r="59" spans="1:16" ht="10.5" customHeight="1" x14ac:dyDescent="0.25">
      <c r="A59" s="283" t="s">
        <v>540</v>
      </c>
      <c r="B59" s="284" t="s">
        <v>541</v>
      </c>
      <c r="C59" s="283" t="s">
        <v>542</v>
      </c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</row>
    <row r="60" spans="1:16" ht="10.5" customHeight="1" x14ac:dyDescent="0.25">
      <c r="A60" s="283" t="s">
        <v>543</v>
      </c>
      <c r="B60" s="284" t="s">
        <v>544</v>
      </c>
      <c r="C60" s="283" t="s">
        <v>543</v>
      </c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</row>
    <row r="61" spans="1:16" ht="10.5" customHeight="1" x14ac:dyDescent="0.25">
      <c r="A61" s="283" t="s">
        <v>545</v>
      </c>
      <c r="B61" s="284" t="s">
        <v>546</v>
      </c>
      <c r="C61" s="283" t="s">
        <v>545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</row>
    <row r="62" spans="1:16" ht="10.5" customHeight="1" x14ac:dyDescent="0.25">
      <c r="A62" s="283" t="s">
        <v>547</v>
      </c>
      <c r="B62" s="284" t="s">
        <v>548</v>
      </c>
      <c r="C62" s="283" t="s">
        <v>547</v>
      </c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</row>
    <row r="63" spans="1:16" ht="10.5" customHeight="1" x14ac:dyDescent="0.25">
      <c r="A63" s="283" t="s">
        <v>549</v>
      </c>
      <c r="B63" s="284" t="s">
        <v>550</v>
      </c>
      <c r="C63" s="283" t="s">
        <v>551</v>
      </c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</row>
    <row r="64" spans="1:16" ht="10.5" customHeight="1" x14ac:dyDescent="0.25">
      <c r="A64" s="283" t="s">
        <v>552</v>
      </c>
      <c r="B64" s="284" t="s">
        <v>553</v>
      </c>
      <c r="C64" s="283" t="s">
        <v>552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</row>
    <row r="65" spans="1:16" ht="10.5" customHeight="1" x14ac:dyDescent="0.25">
      <c r="A65" s="283" t="s">
        <v>554</v>
      </c>
      <c r="B65" s="284" t="s">
        <v>555</v>
      </c>
      <c r="C65" s="283" t="s">
        <v>556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</row>
    <row r="66" spans="1:16" ht="10.5" customHeight="1" x14ac:dyDescent="0.25">
      <c r="A66" s="283" t="s">
        <v>557</v>
      </c>
      <c r="B66" s="284" t="s">
        <v>558</v>
      </c>
      <c r="C66" s="283" t="s">
        <v>557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</row>
    <row r="67" spans="1:16" ht="10.5" customHeight="1" x14ac:dyDescent="0.25">
      <c r="A67" s="283" t="s">
        <v>559</v>
      </c>
      <c r="B67" s="284" t="s">
        <v>560</v>
      </c>
      <c r="C67" s="283" t="s">
        <v>559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</row>
    <row r="68" spans="1:16" ht="10.5" customHeight="1" x14ac:dyDescent="0.25">
      <c r="A68" s="283" t="s">
        <v>561</v>
      </c>
      <c r="B68" s="284" t="s">
        <v>562</v>
      </c>
      <c r="C68" s="283" t="s">
        <v>561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</row>
    <row r="69" spans="1:16" ht="10.5" customHeight="1" x14ac:dyDescent="0.25">
      <c r="A69" s="283" t="s">
        <v>563</v>
      </c>
      <c r="B69" s="284" t="s">
        <v>564</v>
      </c>
      <c r="C69" s="283" t="s">
        <v>563</v>
      </c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</row>
    <row r="70" spans="1:16" ht="10.5" customHeight="1" x14ac:dyDescent="0.25">
      <c r="A70" s="283" t="s">
        <v>565</v>
      </c>
      <c r="B70" s="284" t="s">
        <v>566</v>
      </c>
      <c r="C70" s="283" t="s">
        <v>565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</row>
    <row r="71" spans="1:16" ht="10.5" customHeight="1" x14ac:dyDescent="0.25">
      <c r="A71" s="283" t="s">
        <v>567</v>
      </c>
      <c r="B71" s="284" t="s">
        <v>568</v>
      </c>
      <c r="C71" s="283" t="s">
        <v>567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</row>
    <row r="72" spans="1:16" ht="10.5" customHeight="1" x14ac:dyDescent="0.25">
      <c r="A72" s="283" t="s">
        <v>569</v>
      </c>
      <c r="B72" s="284" t="s">
        <v>570</v>
      </c>
      <c r="C72" s="283" t="s">
        <v>569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</row>
    <row r="73" spans="1:16" ht="10.5" customHeight="1" x14ac:dyDescent="0.25">
      <c r="A73" s="283" t="s">
        <v>571</v>
      </c>
      <c r="B73" s="284" t="s">
        <v>572</v>
      </c>
      <c r="C73" s="283" t="s">
        <v>571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</row>
    <row r="74" spans="1:16" ht="10.5" customHeight="1" x14ac:dyDescent="0.25">
      <c r="A74" s="283" t="s">
        <v>573</v>
      </c>
      <c r="B74" s="284" t="s">
        <v>574</v>
      </c>
      <c r="C74" s="283" t="s">
        <v>573</v>
      </c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</row>
    <row r="75" spans="1:16" ht="10.5" customHeight="1" x14ac:dyDescent="0.25">
      <c r="A75" s="283" t="s">
        <v>575</v>
      </c>
      <c r="B75" s="284" t="s">
        <v>576</v>
      </c>
      <c r="C75" s="283" t="s">
        <v>575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</row>
    <row r="76" spans="1:16" ht="10.5" customHeight="1" x14ac:dyDescent="0.25">
      <c r="A76" s="283" t="s">
        <v>577</v>
      </c>
      <c r="B76" s="284" t="s">
        <v>578</v>
      </c>
      <c r="C76" s="283" t="s">
        <v>577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</row>
    <row r="77" spans="1:16" ht="10.5" customHeight="1" x14ac:dyDescent="0.25">
      <c r="A77" s="283" t="s">
        <v>579</v>
      </c>
      <c r="B77" s="284" t="s">
        <v>580</v>
      </c>
      <c r="C77" s="283" t="s">
        <v>579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</row>
    <row r="78" spans="1:16" ht="10.5" customHeight="1" x14ac:dyDescent="0.25">
      <c r="A78" s="283" t="s">
        <v>581</v>
      </c>
      <c r="B78" s="284" t="s">
        <v>582</v>
      </c>
      <c r="C78" s="283" t="s">
        <v>581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</row>
    <row r="79" spans="1:16" ht="10.5" customHeight="1" x14ac:dyDescent="0.25">
      <c r="A79" s="283" t="s">
        <v>583</v>
      </c>
      <c r="B79" s="284" t="s">
        <v>584</v>
      </c>
      <c r="C79" s="283" t="s">
        <v>583</v>
      </c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</row>
    <row r="80" spans="1:16" ht="10.5" customHeight="1" x14ac:dyDescent="0.25">
      <c r="A80" s="283" t="s">
        <v>585</v>
      </c>
      <c r="B80" s="284" t="s">
        <v>586</v>
      </c>
      <c r="C80" s="283" t="s">
        <v>587</v>
      </c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</row>
    <row r="81" spans="1:16" ht="10.5" customHeight="1" x14ac:dyDescent="0.25">
      <c r="A81" s="283" t="s">
        <v>588</v>
      </c>
      <c r="B81" s="284" t="s">
        <v>589</v>
      </c>
      <c r="C81" s="283" t="s">
        <v>588</v>
      </c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</row>
    <row r="82" spans="1:16" ht="10.5" customHeight="1" x14ac:dyDescent="0.25">
      <c r="A82" s="283" t="s">
        <v>590</v>
      </c>
      <c r="B82" s="284" t="s">
        <v>591</v>
      </c>
      <c r="C82" s="283" t="s">
        <v>590</v>
      </c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</row>
    <row r="83" spans="1:16" ht="10.5" customHeight="1" x14ac:dyDescent="0.25">
      <c r="A83" s="283" t="s">
        <v>592</v>
      </c>
      <c r="B83" s="284" t="s">
        <v>593</v>
      </c>
      <c r="C83" s="283" t="s">
        <v>592</v>
      </c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</row>
    <row r="84" spans="1:16" ht="10.5" customHeight="1" x14ac:dyDescent="0.25">
      <c r="A84" s="286" t="s">
        <v>594</v>
      </c>
      <c r="B84" s="287"/>
      <c r="C84" s="28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</row>
    <row r="85" spans="1:16" ht="10.5" customHeight="1" x14ac:dyDescent="0.25">
      <c r="A85" s="283" t="s">
        <v>595</v>
      </c>
      <c r="B85" s="284" t="s">
        <v>596</v>
      </c>
      <c r="C85" s="283" t="s">
        <v>595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</row>
    <row r="86" spans="1:16" ht="10.5" customHeight="1" x14ac:dyDescent="0.25">
      <c r="A86" s="283" t="s">
        <v>597</v>
      </c>
      <c r="B86" s="284" t="s">
        <v>598</v>
      </c>
      <c r="C86" s="283" t="s">
        <v>599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</row>
    <row r="87" spans="1:16" ht="10.5" customHeight="1" x14ac:dyDescent="0.25">
      <c r="A87" s="283" t="s">
        <v>600</v>
      </c>
      <c r="B87" s="284" t="s">
        <v>601</v>
      </c>
      <c r="C87" s="283" t="s">
        <v>602</v>
      </c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</row>
    <row r="88" spans="1:16" ht="10.5" customHeight="1" x14ac:dyDescent="0.25">
      <c r="A88" s="283" t="s">
        <v>603</v>
      </c>
      <c r="B88" s="284" t="s">
        <v>604</v>
      </c>
      <c r="C88" s="283" t="s">
        <v>603</v>
      </c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</row>
    <row r="89" spans="1:16" ht="10.5" customHeight="1" x14ac:dyDescent="0.25">
      <c r="A89" s="283" t="s">
        <v>605</v>
      </c>
      <c r="B89" s="284" t="s">
        <v>606</v>
      </c>
      <c r="C89" s="283" t="s">
        <v>605</v>
      </c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</row>
    <row r="90" spans="1:16" ht="10.5" customHeight="1" x14ac:dyDescent="0.25">
      <c r="A90" s="283" t="s">
        <v>607</v>
      </c>
      <c r="B90" s="284" t="s">
        <v>608</v>
      </c>
      <c r="C90" s="283" t="s">
        <v>607</v>
      </c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</row>
    <row r="91" spans="1:16" ht="10.5" customHeight="1" x14ac:dyDescent="0.25">
      <c r="A91" s="266"/>
      <c r="B91" s="266"/>
      <c r="C91" s="272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</row>
    <row r="92" spans="1:16" ht="10.5" customHeight="1" x14ac:dyDescent="0.2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291" customWidth="1"/>
    <col min="3" max="3" width="5.7109375" style="291" customWidth="1"/>
    <col min="4" max="4" width="4.5703125" style="291" customWidth="1"/>
    <col min="5" max="5" width="3.7109375" style="291" customWidth="1"/>
    <col min="6" max="6" width="8.85546875" style="291" customWidth="1"/>
    <col min="7" max="7" width="17.5703125" style="291" customWidth="1"/>
    <col min="8" max="9" width="17.7109375" style="291" customWidth="1"/>
    <col min="10" max="10" width="8.7109375" style="291" customWidth="1"/>
    <col min="11" max="25" width="5.7109375" style="291" customWidth="1"/>
    <col min="26" max="26" width="13.7109375" style="291" customWidth="1"/>
    <col min="27" max="99" width="5.7109375" style="291" customWidth="1"/>
    <col min="100" max="100" width="7.7109375" style="291" customWidth="1"/>
    <col min="101" max="107" width="9.7109375" style="291" customWidth="1"/>
    <col min="108" max="195" width="5.7109375" style="291" customWidth="1"/>
    <col min="196" max="227" width="9.140625" style="291"/>
  </cols>
  <sheetData>
    <row r="1" spans="1:195" ht="11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  <c r="GL1" s="126"/>
      <c r="GM1" s="126"/>
    </row>
    <row r="2" spans="1:195" ht="11.2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</row>
    <row r="3" spans="1:195" ht="11.25" customHeight="1" x14ac:dyDescent="0.25">
      <c r="A3" s="475" t="s">
        <v>609</v>
      </c>
      <c r="B3" s="475"/>
      <c r="C3" s="126"/>
      <c r="D3" s="126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  <c r="DY3" s="126"/>
      <c r="DZ3" s="126"/>
      <c r="EA3" s="126"/>
      <c r="EB3" s="126"/>
      <c r="EC3" s="126"/>
      <c r="ED3" s="126"/>
      <c r="EE3" s="126"/>
      <c r="EF3" s="126"/>
      <c r="EG3" s="126"/>
      <c r="EH3" s="126"/>
      <c r="EI3" s="126"/>
      <c r="EJ3" s="126"/>
      <c r="EK3" s="126"/>
      <c r="EL3" s="126"/>
      <c r="EM3" s="126"/>
      <c r="EN3" s="126"/>
      <c r="EO3" s="126"/>
      <c r="EP3" s="126"/>
      <c r="EQ3" s="126"/>
      <c r="ER3" s="126"/>
      <c r="ES3" s="126"/>
      <c r="ET3" s="126"/>
      <c r="EU3" s="126"/>
      <c r="EV3" s="126"/>
      <c r="EW3" s="126"/>
      <c r="EX3" s="126"/>
      <c r="EY3" s="126"/>
      <c r="EZ3" s="126"/>
      <c r="FA3" s="126"/>
      <c r="FB3" s="126"/>
      <c r="FC3" s="126"/>
      <c r="FD3" s="126"/>
      <c r="FE3" s="126"/>
      <c r="FF3" s="126"/>
      <c r="FG3" s="126"/>
      <c r="FH3" s="126"/>
      <c r="FI3" s="126"/>
      <c r="FJ3" s="126"/>
      <c r="FK3" s="126"/>
      <c r="FL3" s="126"/>
      <c r="FM3" s="126"/>
      <c r="FN3" s="126"/>
      <c r="FO3" s="126"/>
      <c r="FP3" s="126"/>
      <c r="FQ3" s="126"/>
      <c r="FR3" s="126"/>
      <c r="FS3" s="126"/>
      <c r="FT3" s="126"/>
      <c r="FU3" s="126"/>
      <c r="FV3" s="126"/>
      <c r="FW3" s="126"/>
      <c r="FX3" s="126"/>
      <c r="FY3" s="126"/>
      <c r="FZ3" s="126"/>
      <c r="GA3" s="126"/>
      <c r="GB3" s="126"/>
      <c r="GC3" s="126"/>
      <c r="GD3" s="126"/>
      <c r="GE3" s="126"/>
      <c r="GF3" s="126"/>
      <c r="GG3" s="126"/>
      <c r="GH3" s="126"/>
      <c r="GI3" s="126"/>
      <c r="GJ3" s="126"/>
      <c r="GK3" s="126"/>
      <c r="GL3" s="126"/>
      <c r="GM3" s="126"/>
    </row>
    <row r="4" spans="1:195" ht="36" customHeight="1" x14ac:dyDescent="0.25">
      <c r="A4" s="128"/>
      <c r="B4" s="126"/>
      <c r="C4" s="126"/>
      <c r="D4" s="129" t="s">
        <v>70</v>
      </c>
      <c r="E4" s="130" t="s">
        <v>71</v>
      </c>
      <c r="F4" s="131"/>
      <c r="G4" s="132" t="str">
        <f>IF(LEN(INN)=0,"Не определено",INN)</f>
        <v>5261017382</v>
      </c>
      <c r="H4" s="132" t="str">
        <f>IF(LEN(KPP)=0,"Не определено",KPP)</f>
        <v>526101001</v>
      </c>
      <c r="I4" s="132" t="str">
        <f>IF(LEN(ORG)=0,"Не определено",ORG)</f>
        <v>ЗАО "Концерн "Термаль"</v>
      </c>
      <c r="J4" s="132" t="str">
        <f>IF(LEN(OPF)=0,"Не определено",OPF)</f>
        <v>1 22 67 | Непубличные акционерные общества</v>
      </c>
      <c r="K4" s="133"/>
      <c r="L4" s="133"/>
      <c r="M4" s="131"/>
      <c r="N4" s="134"/>
      <c r="O4" s="135"/>
      <c r="P4" s="136" t="str">
        <f>IF(LEN(BZ4)=0,"ACTI","DELD")</f>
        <v>ACTI</v>
      </c>
      <c r="Q4" s="135"/>
      <c r="R4" s="137"/>
      <c r="S4" s="137"/>
      <c r="T4" s="133"/>
      <c r="U4" s="132" t="str">
        <f>IF(LEN(T4)=0,"",VLOOKUP(T4,OKTMO_VS_TYPE_LIST,2,FALSE))</f>
        <v/>
      </c>
      <c r="V4" s="135"/>
      <c r="W4" s="135"/>
      <c r="X4" s="135"/>
      <c r="Y4" s="135"/>
      <c r="Z4" s="135"/>
      <c r="AA4" s="135"/>
      <c r="AB4" s="135"/>
      <c r="AC4" s="132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8" t="str">
        <f>IF(LEN(Титульный!$H$33)=0,"Не определено",Титульный!$H$33)</f>
        <v>Шунаев Игорь Борисович</v>
      </c>
      <c r="CD4" s="138" t="str">
        <f>IF(LEN(Титульный!$H$34)=0,"Не определено",Титульный!$H$34)</f>
        <v>главный инженер</v>
      </c>
      <c r="CE4" s="138" t="str">
        <f>IF(LEN(Титульный!$H$35)=0,"Не определено",Титульный!$H$35)</f>
        <v>8-831-4693984</v>
      </c>
      <c r="CF4" s="138" t="str">
        <f>IF(LEN(Титульный!$H$36)=0,"Не определено",Титульный!$H$36)</f>
        <v>termalenergy@yandex.ru</v>
      </c>
      <c r="CG4" s="139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</row>
    <row r="5" spans="1:195" ht="11.25" customHeight="1" x14ac:dyDescent="0.25">
      <c r="A5" s="126"/>
      <c r="B5" s="126"/>
      <c r="C5" s="126"/>
      <c r="D5" s="126"/>
      <c r="E5" s="126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</row>
    <row r="6" spans="1:195" ht="11.25" customHeight="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</row>
    <row r="7" spans="1:195" ht="11.25" customHeight="1" x14ac:dyDescent="0.25">
      <c r="A7" s="475" t="s">
        <v>610</v>
      </c>
      <c r="B7" s="475"/>
      <c r="C7" s="126"/>
      <c r="D7" s="12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6"/>
      <c r="Q7" s="127"/>
      <c r="R7" s="126"/>
      <c r="S7" s="126"/>
      <c r="T7" s="127"/>
      <c r="U7" s="126"/>
      <c r="V7" s="126"/>
      <c r="W7" s="126"/>
      <c r="X7" s="126"/>
      <c r="Y7" s="126"/>
      <c r="Z7" s="126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</row>
    <row r="8" spans="1:195" ht="12" customHeight="1" x14ac:dyDescent="0.25">
      <c r="A8" s="128"/>
      <c r="B8" s="126"/>
      <c r="C8" s="126"/>
      <c r="D8" s="129" t="s">
        <v>70</v>
      </c>
      <c r="E8" s="141" t="s">
        <v>100</v>
      </c>
      <c r="F8" s="409"/>
      <c r="G8" s="404"/>
      <c r="H8" s="404"/>
      <c r="I8" s="404"/>
      <c r="J8" s="404"/>
      <c r="K8" s="404"/>
      <c r="L8" s="404"/>
      <c r="M8" s="407"/>
      <c r="N8" s="407"/>
      <c r="O8" s="400"/>
      <c r="P8" s="142"/>
      <c r="Q8" s="400">
        <v>0</v>
      </c>
      <c r="R8" s="143" t="str">
        <f>F8&amp;".0"</f>
        <v>.0</v>
      </c>
      <c r="S8" s="144"/>
      <c r="T8" s="400"/>
      <c r="U8" s="144"/>
      <c r="V8" s="145"/>
      <c r="W8" s="145"/>
      <c r="X8" s="145"/>
      <c r="Y8" s="145"/>
      <c r="Z8" s="144"/>
      <c r="AA8" s="146"/>
      <c r="AB8" s="147">
        <v>0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221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</row>
    <row r="9" spans="1:195" ht="11.25" customHeight="1" x14ac:dyDescent="0.25">
      <c r="A9" s="128"/>
      <c r="B9" s="126"/>
      <c r="C9" s="126"/>
      <c r="D9" s="126"/>
      <c r="E9" s="149"/>
      <c r="F9" s="402"/>
      <c r="G9" s="406"/>
      <c r="H9" s="406"/>
      <c r="I9" s="406"/>
      <c r="J9" s="406"/>
      <c r="K9" s="406"/>
      <c r="L9" s="406"/>
      <c r="M9" s="408"/>
      <c r="N9" s="408"/>
      <c r="O9" s="402"/>
      <c r="P9" s="150"/>
      <c r="Q9" s="402"/>
      <c r="R9" s="151"/>
      <c r="S9" s="144"/>
      <c r="T9" s="402"/>
      <c r="U9" s="151"/>
      <c r="V9" s="145"/>
      <c r="W9" s="145"/>
      <c r="X9" s="145"/>
      <c r="Y9" s="145"/>
      <c r="Z9" s="144"/>
      <c r="AA9" s="146"/>
      <c r="AB9" s="148"/>
      <c r="AC9" s="148" t="s">
        <v>109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222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</row>
    <row r="10" spans="1:195" ht="11.25" customHeight="1" x14ac:dyDescent="0.25">
      <c r="A10" s="126"/>
      <c r="B10" s="126"/>
      <c r="C10" s="126"/>
      <c r="D10" s="126"/>
      <c r="E10" s="126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26"/>
      <c r="Q10" s="140"/>
      <c r="R10" s="126"/>
      <c r="S10" s="126"/>
      <c r="T10" s="140"/>
      <c r="U10" s="126"/>
      <c r="V10" s="126"/>
      <c r="W10" s="126"/>
      <c r="X10" s="126"/>
      <c r="Y10" s="126"/>
      <c r="Z10" s="12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</row>
    <row r="11" spans="1:195" ht="11.25" customHeight="1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</row>
    <row r="12" spans="1:195" ht="11.25" customHeight="1" x14ac:dyDescent="0.25">
      <c r="A12" s="475" t="s">
        <v>611</v>
      </c>
      <c r="B12" s="475"/>
      <c r="C12" s="126"/>
      <c r="D12" s="126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6"/>
      <c r="R12" s="126"/>
      <c r="S12" s="126"/>
      <c r="T12" s="126"/>
      <c r="U12" s="126"/>
      <c r="V12" s="126"/>
      <c r="W12" s="126"/>
      <c r="X12" s="12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6"/>
      <c r="AP12" s="126"/>
      <c r="AQ12" s="126"/>
      <c r="AR12" s="126"/>
      <c r="AS12" s="126"/>
      <c r="AT12" s="126"/>
      <c r="AU12" s="127"/>
      <c r="AV12" s="127"/>
      <c r="AW12" s="127"/>
      <c r="AX12" s="127"/>
      <c r="AY12" s="127"/>
      <c r="AZ12" s="126"/>
      <c r="BA12" s="126"/>
      <c r="BB12" s="126"/>
      <c r="BC12" s="126"/>
      <c r="BD12" s="126"/>
      <c r="BE12" s="126"/>
      <c r="BF12" s="126"/>
      <c r="BG12" s="126"/>
      <c r="BH12" s="127"/>
      <c r="BI12" s="127"/>
      <c r="BJ12" s="127"/>
      <c r="BK12" s="127"/>
      <c r="BL12" s="127"/>
      <c r="BM12" s="127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7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</row>
    <row r="13" spans="1:195" ht="24" customHeight="1" x14ac:dyDescent="0.25">
      <c r="A13" s="128"/>
      <c r="B13" s="126"/>
      <c r="C13" s="126"/>
      <c r="D13" s="126"/>
      <c r="E13" s="149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35"/>
      <c r="Q13" s="151"/>
      <c r="R13" s="145"/>
      <c r="S13" s="145"/>
      <c r="T13" s="145"/>
      <c r="U13" s="145"/>
      <c r="V13" s="145"/>
      <c r="W13" s="145"/>
      <c r="X13" s="144"/>
      <c r="Y13" s="153"/>
      <c r="Z13" s="154" t="s">
        <v>70</v>
      </c>
      <c r="AA13" s="155" t="s">
        <v>71</v>
      </c>
      <c r="AB13" s="131"/>
      <c r="AC13" s="133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51"/>
      <c r="AP13" s="145"/>
      <c r="AQ13" s="145"/>
      <c r="AR13" s="145"/>
      <c r="AS13" s="145"/>
      <c r="AT13" s="144"/>
      <c r="AU13" s="131"/>
      <c r="AV13" s="131"/>
      <c r="AW13" s="131"/>
      <c r="AX13" s="131"/>
      <c r="AY13" s="131"/>
      <c r="AZ13" s="151"/>
      <c r="BA13" s="145"/>
      <c r="BB13" s="145"/>
      <c r="BC13" s="145"/>
      <c r="BD13" s="145"/>
      <c r="BE13" s="145"/>
      <c r="BF13" s="145"/>
      <c r="BG13" s="144"/>
      <c r="BH13" s="248"/>
      <c r="BI13" s="248"/>
      <c r="BJ13" s="248"/>
      <c r="BK13" s="248"/>
      <c r="BL13" s="248"/>
      <c r="BM13" s="248"/>
      <c r="BN13" s="151"/>
      <c r="BO13" s="263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4"/>
      <c r="CD13" s="156"/>
      <c r="CE13" s="224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  <c r="GJ13" s="126"/>
      <c r="GK13" s="126"/>
      <c r="GL13" s="126"/>
      <c r="GM13" s="126"/>
    </row>
    <row r="14" spans="1:195" ht="11.25" customHeight="1" x14ac:dyDescent="0.25">
      <c r="A14" s="126"/>
      <c r="B14" s="126"/>
      <c r="C14" s="126"/>
      <c r="D14" s="126"/>
      <c r="E14" s="126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26"/>
      <c r="R14" s="126"/>
      <c r="S14" s="126"/>
      <c r="T14" s="126"/>
      <c r="U14" s="126"/>
      <c r="V14" s="126"/>
      <c r="W14" s="126"/>
      <c r="X14" s="126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26"/>
      <c r="AP14" s="126"/>
      <c r="AQ14" s="126"/>
      <c r="AR14" s="126"/>
      <c r="AS14" s="126"/>
      <c r="AT14" s="126"/>
      <c r="AU14" s="140"/>
      <c r="AV14" s="140"/>
      <c r="AW14" s="140"/>
      <c r="AX14" s="140"/>
      <c r="AY14" s="140"/>
      <c r="AZ14" s="126"/>
      <c r="BA14" s="126"/>
      <c r="BB14" s="126"/>
      <c r="BC14" s="126"/>
      <c r="BD14" s="126"/>
      <c r="BE14" s="126"/>
      <c r="BF14" s="126"/>
      <c r="BG14" s="126"/>
      <c r="BH14" s="140"/>
      <c r="BI14" s="140"/>
      <c r="BJ14" s="140"/>
      <c r="BK14" s="140"/>
      <c r="BL14" s="140"/>
      <c r="BM14" s="140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40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6"/>
      <c r="GJ14" s="126"/>
      <c r="GK14" s="126"/>
      <c r="GL14" s="126"/>
      <c r="GM14" s="126"/>
    </row>
    <row r="15" spans="1:195" ht="11.2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  <c r="DY15" s="126"/>
      <c r="DZ15" s="126"/>
      <c r="EA15" s="126"/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6"/>
      <c r="FF15" s="126"/>
      <c r="FG15" s="126"/>
      <c r="FH15" s="126"/>
      <c r="FI15" s="126"/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</row>
    <row r="16" spans="1:195" ht="11.2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</row>
    <row r="17" spans="1:227" ht="11.2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6"/>
      <c r="GJ17" s="126"/>
      <c r="GK17" s="126"/>
      <c r="GL17" s="126"/>
      <c r="GM17" s="126"/>
    </row>
    <row r="18" spans="1:227" ht="11.25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6"/>
      <c r="GJ18" s="126"/>
      <c r="GK18" s="126"/>
      <c r="GL18" s="126"/>
      <c r="GM18" s="126"/>
    </row>
    <row r="19" spans="1:227" ht="11.25" customHeight="1" x14ac:dyDescent="0.25">
      <c r="A19" s="475" t="s">
        <v>612</v>
      </c>
      <c r="B19" s="475"/>
      <c r="C19" s="126"/>
      <c r="D19" s="126"/>
      <c r="E19" s="126"/>
      <c r="F19" s="127"/>
      <c r="G19" s="127"/>
      <c r="H19" s="127"/>
      <c r="I19" s="127"/>
      <c r="J19" s="127"/>
      <c r="K19" s="127"/>
      <c r="L19" s="126"/>
      <c r="M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6"/>
      <c r="GI19" s="126"/>
      <c r="GJ19" s="126"/>
      <c r="GK19" s="126"/>
      <c r="GL19" s="127"/>
      <c r="GM19" s="127"/>
    </row>
    <row r="20" spans="1:227" ht="23.25" customHeight="1" x14ac:dyDescent="0.25">
      <c r="A20" s="157"/>
      <c r="B20" s="447"/>
      <c r="C20" s="127"/>
      <c r="D20" s="158" t="s">
        <v>613</v>
      </c>
      <c r="E20" s="141" t="s">
        <v>100</v>
      </c>
      <c r="F20" s="159">
        <f>B20</f>
        <v>0</v>
      </c>
      <c r="G20" s="450" t="s">
        <v>614</v>
      </c>
      <c r="H20" s="451"/>
      <c r="I20" s="451"/>
      <c r="J20" s="451"/>
      <c r="K20" s="160"/>
      <c r="L20" s="161"/>
      <c r="M20" s="162">
        <f>SUM($P31:$HK31)+SUM($P51:$HK51)</f>
        <v>0</v>
      </c>
      <c r="N20" s="160"/>
      <c r="O20" s="160"/>
      <c r="P20" s="160"/>
      <c r="Q20" s="160"/>
      <c r="R20" s="160"/>
      <c r="S20" s="160"/>
      <c r="T20" s="163" t="s">
        <v>231</v>
      </c>
      <c r="U20" s="163" t="s">
        <v>231</v>
      </c>
      <c r="V20" s="163" t="s">
        <v>231</v>
      </c>
      <c r="W20" s="163" t="s">
        <v>231</v>
      </c>
      <c r="X20" s="163" t="s">
        <v>231</v>
      </c>
      <c r="Y20" s="163" t="s">
        <v>231</v>
      </c>
      <c r="Z20" s="163" t="s">
        <v>231</v>
      </c>
      <c r="AA20" s="163" t="s">
        <v>231</v>
      </c>
      <c r="AB20" s="163" t="s">
        <v>231</v>
      </c>
      <c r="AC20" s="163" t="s">
        <v>231</v>
      </c>
      <c r="AD20" s="163" t="s">
        <v>231</v>
      </c>
      <c r="AE20" s="163" t="s">
        <v>231</v>
      </c>
      <c r="AF20" s="163" t="s">
        <v>231</v>
      </c>
      <c r="AG20" s="163" t="s">
        <v>231</v>
      </c>
      <c r="AH20" s="163" t="s">
        <v>231</v>
      </c>
      <c r="AI20" s="163" t="s">
        <v>231</v>
      </c>
      <c r="AJ20" s="163" t="s">
        <v>231</v>
      </c>
      <c r="AK20" s="163" t="s">
        <v>231</v>
      </c>
      <c r="AL20" s="163" t="s">
        <v>231</v>
      </c>
      <c r="AM20" s="163" t="s">
        <v>231</v>
      </c>
      <c r="AN20" s="163" t="s">
        <v>231</v>
      </c>
      <c r="AO20" s="163" t="s">
        <v>231</v>
      </c>
      <c r="AP20" s="163" t="s">
        <v>231</v>
      </c>
      <c r="AQ20" s="163" t="s">
        <v>231</v>
      </c>
      <c r="AR20" s="163" t="s">
        <v>231</v>
      </c>
      <c r="AS20" s="163" t="s">
        <v>231</v>
      </c>
      <c r="AT20" s="163" t="s">
        <v>231</v>
      </c>
      <c r="AU20" s="163" t="s">
        <v>231</v>
      </c>
      <c r="AV20" s="163" t="s">
        <v>231</v>
      </c>
      <c r="AW20" s="163" t="s">
        <v>231</v>
      </c>
      <c r="AX20" s="163" t="s">
        <v>231</v>
      </c>
      <c r="AY20" s="163" t="s">
        <v>231</v>
      </c>
      <c r="AZ20" s="163" t="s">
        <v>231</v>
      </c>
      <c r="BA20" s="163" t="s">
        <v>231</v>
      </c>
      <c r="BB20" s="163" t="s">
        <v>231</v>
      </c>
      <c r="BC20" s="163" t="s">
        <v>231</v>
      </c>
      <c r="BD20" s="164"/>
      <c r="BE20" s="164"/>
      <c r="BF20" s="164"/>
      <c r="BG20" s="164"/>
      <c r="BH20" s="163" t="s">
        <v>231</v>
      </c>
      <c r="BI20" s="163" t="s">
        <v>231</v>
      </c>
      <c r="BJ20" s="163" t="s">
        <v>231</v>
      </c>
      <c r="BK20" s="163" t="s">
        <v>231</v>
      </c>
      <c r="BL20" s="163" t="s">
        <v>231</v>
      </c>
      <c r="BM20" s="163" t="s">
        <v>231</v>
      </c>
      <c r="BN20" s="163" t="s">
        <v>231</v>
      </c>
      <c r="BO20" s="163" t="s">
        <v>231</v>
      </c>
      <c r="BP20" s="163" t="s">
        <v>231</v>
      </c>
      <c r="BQ20" s="163" t="s">
        <v>231</v>
      </c>
      <c r="BR20" s="163" t="s">
        <v>231</v>
      </c>
      <c r="BS20" s="163" t="s">
        <v>231</v>
      </c>
      <c r="BT20" s="163" t="s">
        <v>231</v>
      </c>
      <c r="BU20" s="163" t="s">
        <v>231</v>
      </c>
      <c r="BV20" s="163" t="s">
        <v>231</v>
      </c>
      <c r="BW20" s="163" t="s">
        <v>231</v>
      </c>
      <c r="BX20" s="164"/>
      <c r="BY20" s="164"/>
      <c r="BZ20" s="164"/>
      <c r="CA20" s="164"/>
      <c r="CB20" s="163" t="s">
        <v>231</v>
      </c>
      <c r="CC20" s="163" t="s">
        <v>231</v>
      </c>
      <c r="CD20" s="163" t="s">
        <v>231</v>
      </c>
      <c r="CE20" s="163" t="s">
        <v>231</v>
      </c>
      <c r="CF20" s="163" t="s">
        <v>231</v>
      </c>
      <c r="CG20" s="163" t="s">
        <v>231</v>
      </c>
      <c r="CH20" s="163" t="s">
        <v>231</v>
      </c>
      <c r="CI20" s="163" t="s">
        <v>231</v>
      </c>
      <c r="CJ20" s="163" t="s">
        <v>231</v>
      </c>
      <c r="CK20" s="163" t="s">
        <v>231</v>
      </c>
      <c r="CL20" s="163" t="s">
        <v>231</v>
      </c>
      <c r="CM20" s="163" t="s">
        <v>231</v>
      </c>
      <c r="CN20" s="163" t="s">
        <v>231</v>
      </c>
      <c r="CO20" s="163" t="s">
        <v>231</v>
      </c>
      <c r="CP20" s="163" t="s">
        <v>231</v>
      </c>
      <c r="CQ20" s="163" t="s">
        <v>231</v>
      </c>
      <c r="CR20" s="163" t="s">
        <v>231</v>
      </c>
      <c r="CS20" s="163" t="s">
        <v>231</v>
      </c>
      <c r="CT20" s="163" t="s">
        <v>231</v>
      </c>
      <c r="CU20" s="163" t="s">
        <v>231</v>
      </c>
      <c r="CV20" s="163" t="s">
        <v>231</v>
      </c>
      <c r="CW20" s="163" t="s">
        <v>231</v>
      </c>
      <c r="CX20" s="163" t="s">
        <v>231</v>
      </c>
      <c r="CY20" s="163" t="s">
        <v>231</v>
      </c>
      <c r="CZ20" s="163" t="s">
        <v>231</v>
      </c>
      <c r="DA20" s="163" t="s">
        <v>231</v>
      </c>
      <c r="DB20" s="163" t="s">
        <v>231</v>
      </c>
      <c r="DC20" s="163" t="s">
        <v>231</v>
      </c>
      <c r="DD20" s="164"/>
      <c r="DE20" s="164"/>
      <c r="DF20" s="164"/>
      <c r="DG20" s="164"/>
      <c r="DH20" s="163" t="s">
        <v>231</v>
      </c>
      <c r="DI20" s="163" t="s">
        <v>231</v>
      </c>
      <c r="DJ20" s="163" t="s">
        <v>231</v>
      </c>
      <c r="DK20" s="163" t="s">
        <v>231</v>
      </c>
      <c r="DL20" s="163" t="s">
        <v>231</v>
      </c>
      <c r="DM20" s="163" t="s">
        <v>231</v>
      </c>
      <c r="DN20" s="163" t="s">
        <v>231</v>
      </c>
      <c r="DO20" s="163" t="s">
        <v>231</v>
      </c>
      <c r="DP20" s="163" t="s">
        <v>231</v>
      </c>
      <c r="DQ20" s="163" t="s">
        <v>231</v>
      </c>
      <c r="DR20" s="163" t="s">
        <v>231</v>
      </c>
      <c r="DS20" s="163" t="s">
        <v>231</v>
      </c>
      <c r="DT20" s="163" t="s">
        <v>231</v>
      </c>
      <c r="DU20" s="163" t="s">
        <v>231</v>
      </c>
      <c r="DV20" s="163" t="s">
        <v>231</v>
      </c>
      <c r="DW20" s="163" t="s">
        <v>231</v>
      </c>
      <c r="DX20" s="163" t="s">
        <v>231</v>
      </c>
      <c r="DY20" s="163" t="s">
        <v>231</v>
      </c>
      <c r="DZ20" s="163" t="s">
        <v>231</v>
      </c>
      <c r="EA20" s="163" t="s">
        <v>231</v>
      </c>
      <c r="EB20" s="163" t="s">
        <v>231</v>
      </c>
      <c r="EC20" s="163" t="s">
        <v>231</v>
      </c>
      <c r="ED20" s="163" t="s">
        <v>231</v>
      </c>
      <c r="EE20" s="163" t="s">
        <v>231</v>
      </c>
      <c r="EF20" s="163" t="s">
        <v>231</v>
      </c>
      <c r="EG20" s="163" t="s">
        <v>231</v>
      </c>
      <c r="EH20" s="163" t="s">
        <v>231</v>
      </c>
      <c r="EI20" s="163" t="s">
        <v>231</v>
      </c>
      <c r="EJ20" s="163" t="s">
        <v>231</v>
      </c>
      <c r="EK20" s="163" t="s">
        <v>231</v>
      </c>
      <c r="EL20" s="163" t="s">
        <v>231</v>
      </c>
      <c r="EM20" s="163" t="s">
        <v>231</v>
      </c>
      <c r="EN20" s="163" t="s">
        <v>231</v>
      </c>
      <c r="EO20" s="163" t="s">
        <v>231</v>
      </c>
      <c r="EP20" s="163" t="s">
        <v>231</v>
      </c>
      <c r="EQ20" s="163" t="s">
        <v>231</v>
      </c>
      <c r="ER20" s="163" t="s">
        <v>231</v>
      </c>
      <c r="ES20" s="163" t="s">
        <v>231</v>
      </c>
      <c r="ET20" s="163" t="s">
        <v>231</v>
      </c>
      <c r="EU20" s="163" t="s">
        <v>231</v>
      </c>
      <c r="EV20" s="163" t="s">
        <v>231</v>
      </c>
      <c r="EW20" s="163" t="s">
        <v>231</v>
      </c>
      <c r="EX20" s="163" t="s">
        <v>231</v>
      </c>
      <c r="EY20" s="163" t="s">
        <v>231</v>
      </c>
      <c r="EZ20" s="163" t="s">
        <v>231</v>
      </c>
      <c r="FA20" s="163" t="s">
        <v>231</v>
      </c>
      <c r="FB20" s="163" t="s">
        <v>231</v>
      </c>
      <c r="FC20" s="163" t="s">
        <v>231</v>
      </c>
      <c r="FD20" s="163" t="s">
        <v>231</v>
      </c>
      <c r="FE20" s="163" t="s">
        <v>231</v>
      </c>
      <c r="FF20" s="163" t="s">
        <v>231</v>
      </c>
      <c r="FG20" s="163" t="s">
        <v>231</v>
      </c>
      <c r="FH20" s="163" t="s">
        <v>231</v>
      </c>
      <c r="FI20" s="163" t="s">
        <v>231</v>
      </c>
      <c r="FJ20" s="163" t="s">
        <v>231</v>
      </c>
      <c r="FK20" s="163" t="s">
        <v>231</v>
      </c>
      <c r="FL20" s="163" t="s">
        <v>231</v>
      </c>
      <c r="FM20" s="163" t="s">
        <v>231</v>
      </c>
      <c r="FN20" s="163" t="s">
        <v>231</v>
      </c>
      <c r="FO20" s="163" t="s">
        <v>231</v>
      </c>
      <c r="FP20" s="163" t="s">
        <v>231</v>
      </c>
      <c r="FQ20" s="163" t="s">
        <v>231</v>
      </c>
      <c r="FR20" s="163" t="s">
        <v>231</v>
      </c>
      <c r="FS20" s="163" t="s">
        <v>231</v>
      </c>
      <c r="FT20" s="163" t="s">
        <v>231</v>
      </c>
      <c r="FU20" s="163" t="s">
        <v>231</v>
      </c>
      <c r="FV20" s="163" t="s">
        <v>231</v>
      </c>
      <c r="FW20" s="163" t="s">
        <v>231</v>
      </c>
      <c r="FX20" s="163" t="s">
        <v>231</v>
      </c>
      <c r="FY20" s="163" t="s">
        <v>231</v>
      </c>
      <c r="FZ20" s="163" t="s">
        <v>231</v>
      </c>
      <c r="GA20" s="163" t="s">
        <v>231</v>
      </c>
      <c r="GB20" s="163" t="s">
        <v>231</v>
      </c>
      <c r="GC20" s="163" t="s">
        <v>231</v>
      </c>
      <c r="GD20" s="163" t="s">
        <v>231</v>
      </c>
      <c r="GE20" s="163" t="s">
        <v>231</v>
      </c>
      <c r="GF20" s="163" t="s">
        <v>231</v>
      </c>
      <c r="GG20" s="163" t="s">
        <v>231</v>
      </c>
      <c r="GH20" s="163" t="s">
        <v>231</v>
      </c>
      <c r="GI20" s="163" t="s">
        <v>231</v>
      </c>
      <c r="GJ20" s="163" t="s">
        <v>231</v>
      </c>
      <c r="GK20" s="163" t="s">
        <v>231</v>
      </c>
      <c r="GL20" s="163" t="s">
        <v>231</v>
      </c>
      <c r="GM20" s="163" t="s">
        <v>231</v>
      </c>
      <c r="GN20" s="163" t="s">
        <v>231</v>
      </c>
      <c r="GO20" s="163" t="s">
        <v>231</v>
      </c>
      <c r="GP20" s="163" t="s">
        <v>231</v>
      </c>
      <c r="GQ20" s="163" t="s">
        <v>231</v>
      </c>
      <c r="GR20" s="163" t="s">
        <v>231</v>
      </c>
      <c r="GS20" s="163" t="s">
        <v>231</v>
      </c>
      <c r="GT20" s="163" t="s">
        <v>231</v>
      </c>
      <c r="GU20" s="163" t="s">
        <v>231</v>
      </c>
      <c r="GV20" s="163" t="s">
        <v>231</v>
      </c>
      <c r="GW20" s="163" t="s">
        <v>231</v>
      </c>
      <c r="GX20" s="163" t="s">
        <v>231</v>
      </c>
      <c r="GY20" s="163" t="s">
        <v>231</v>
      </c>
      <c r="GZ20" s="163" t="s">
        <v>231</v>
      </c>
      <c r="HA20" s="163" t="s">
        <v>231</v>
      </c>
      <c r="HB20" s="163" t="s">
        <v>231</v>
      </c>
      <c r="HC20" s="163" t="s">
        <v>231</v>
      </c>
      <c r="HD20" s="163" t="s">
        <v>231</v>
      </c>
      <c r="HE20" s="163" t="s">
        <v>231</v>
      </c>
      <c r="HF20" s="163" t="s">
        <v>231</v>
      </c>
      <c r="HG20" s="163" t="s">
        <v>231</v>
      </c>
      <c r="HH20" s="163" t="s">
        <v>231</v>
      </c>
      <c r="HI20" s="163" t="s">
        <v>231</v>
      </c>
      <c r="HJ20" s="163" t="s">
        <v>231</v>
      </c>
      <c r="HK20" s="262" t="s">
        <v>231</v>
      </c>
      <c r="HL20" s="160"/>
      <c r="HM20" s="160"/>
      <c r="HN20" s="162">
        <f>SUMIF($P$53:$HK$53,"12 месяцев",$P31:$HK31)+SUMIF($P$53:$HK$53,"12 месяцев",$P51:$HK51)</f>
        <v>0</v>
      </c>
      <c r="HO20" s="162">
        <f>SUMIF($P$53:$HK$53,"9 месяцев",$P31:$HK31)+SUMIF($P$53:$HK$53,"9 месяцев",$P51:$HK51)</f>
        <v>0</v>
      </c>
      <c r="HP20" s="162">
        <f>SUMIF($P$53:$HK$53,"I полугодие",$P31:$HK31)+SUMIF($P$53:$HK$53,"I полугодие",$P51:$HK51)</f>
        <v>0</v>
      </c>
      <c r="HQ20" s="162">
        <f>SUMIF($P$53:$HK$53,"I квартал",$P31:$HK31)+SUMIF($P$53:$HK$53,"I квартал",$P51:$HK51)</f>
        <v>0</v>
      </c>
      <c r="HR20" s="160"/>
      <c r="HS20" s="165"/>
    </row>
    <row r="21" spans="1:227" ht="0.75" customHeight="1" x14ac:dyDescent="0.25">
      <c r="A21" s="166"/>
      <c r="B21" s="448"/>
      <c r="C21" s="127"/>
      <c r="D21" s="167"/>
      <c r="E21" s="126"/>
      <c r="F21" s="168"/>
      <c r="G21" s="169"/>
      <c r="H21" s="169"/>
      <c r="I21" s="169"/>
      <c r="J21" s="169"/>
      <c r="K21" s="170"/>
      <c r="L21" s="170"/>
      <c r="M21" s="170"/>
      <c r="N21" s="170"/>
      <c r="O21" s="170"/>
      <c r="P21" s="170"/>
      <c r="Q21" s="169" t="str">
        <f>$D20</f>
        <v>TBD</v>
      </c>
      <c r="R21" s="169" t="str">
        <f>$D20</f>
        <v>TBD</v>
      </c>
      <c r="S21" s="169" t="str">
        <f>$D20</f>
        <v>TBD</v>
      </c>
      <c r="T21" s="170"/>
      <c r="U21" s="170"/>
      <c r="V21" s="170"/>
      <c r="W21" s="170"/>
      <c r="X21" s="171"/>
      <c r="Y21" s="171"/>
      <c r="Z21" s="171"/>
      <c r="AA21" s="170"/>
      <c r="AB21" s="171"/>
      <c r="AC21" s="171"/>
      <c r="AD21" s="171"/>
      <c r="AE21" s="170"/>
      <c r="AF21" s="171"/>
      <c r="AG21" s="171"/>
      <c r="AH21" s="171"/>
      <c r="AI21" s="170"/>
      <c r="AJ21" s="171"/>
      <c r="AK21" s="171"/>
      <c r="AL21" s="171"/>
      <c r="AM21" s="170"/>
      <c r="AN21" s="171"/>
      <c r="AO21" s="171"/>
      <c r="AP21" s="171"/>
      <c r="AQ21" s="170"/>
      <c r="AR21" s="171"/>
      <c r="AS21" s="171"/>
      <c r="AT21" s="171"/>
      <c r="AU21" s="170"/>
      <c r="AV21" s="171"/>
      <c r="AW21" s="171"/>
      <c r="AX21" s="171"/>
      <c r="AY21" s="170"/>
      <c r="AZ21" s="171"/>
      <c r="BA21" s="171"/>
      <c r="BB21" s="171"/>
      <c r="BC21" s="170"/>
      <c r="BD21" s="171"/>
      <c r="BE21" s="172" t="str">
        <f>$D20</f>
        <v>TBD</v>
      </c>
      <c r="BF21" s="172" t="str">
        <f>$D20</f>
        <v>TBD</v>
      </c>
      <c r="BG21" s="172" t="str">
        <f>$D20</f>
        <v>TBD</v>
      </c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1"/>
      <c r="BY21" s="172" t="str">
        <f>$D20</f>
        <v>TBD</v>
      </c>
      <c r="BZ21" s="172" t="str">
        <f>$D20</f>
        <v>TBD</v>
      </c>
      <c r="CA21" s="172" t="str">
        <f>$D20</f>
        <v>TBD</v>
      </c>
      <c r="CB21" s="171"/>
      <c r="CC21" s="171"/>
      <c r="CD21" s="171"/>
      <c r="CE21" s="170"/>
      <c r="CF21" s="171"/>
      <c r="CG21" s="171"/>
      <c r="CH21" s="171"/>
      <c r="CI21" s="170"/>
      <c r="CJ21" s="171"/>
      <c r="CK21" s="171"/>
      <c r="CL21" s="171"/>
      <c r="CM21" s="170"/>
      <c r="CN21" s="171"/>
      <c r="CO21" s="171"/>
      <c r="CP21" s="171"/>
      <c r="CQ21" s="170"/>
      <c r="CR21" s="170"/>
      <c r="CS21" s="170"/>
      <c r="CT21" s="170"/>
      <c r="CU21" s="170"/>
      <c r="CV21" s="170"/>
      <c r="CW21" s="170"/>
      <c r="CX21" s="170"/>
      <c r="CY21" s="170"/>
      <c r="CZ21" s="171"/>
      <c r="DA21" s="171"/>
      <c r="DB21" s="171"/>
      <c r="DC21" s="170"/>
      <c r="DD21" s="171"/>
      <c r="DE21" s="172" t="str">
        <f>$D20</f>
        <v>TBD</v>
      </c>
      <c r="DF21" s="172" t="str">
        <f>$D20</f>
        <v>TBD</v>
      </c>
      <c r="DG21" s="172" t="str">
        <f>$D20</f>
        <v>TBD</v>
      </c>
      <c r="DH21" s="171"/>
      <c r="DI21" s="171"/>
      <c r="DJ21" s="171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X21" s="170"/>
      <c r="GY21" s="170"/>
      <c r="GZ21" s="170"/>
      <c r="HA21" s="170"/>
      <c r="HB21" s="170"/>
      <c r="HC21" s="170"/>
      <c r="HD21" s="170"/>
      <c r="HE21" s="170"/>
      <c r="HF21" s="170"/>
      <c r="HG21" s="170"/>
      <c r="HH21" s="170"/>
      <c r="HI21" s="170"/>
      <c r="HJ21" s="170"/>
      <c r="HK21" s="170"/>
      <c r="HL21" s="170"/>
      <c r="HM21" s="170"/>
      <c r="HN21" s="170"/>
      <c r="HO21" s="170"/>
      <c r="HP21" s="170"/>
      <c r="HQ21" s="170"/>
      <c r="HR21" s="170"/>
      <c r="HS21" s="173"/>
    </row>
    <row r="22" spans="1:227" ht="12" customHeight="1" x14ac:dyDescent="0.25">
      <c r="A22" s="166"/>
      <c r="B22" s="448"/>
      <c r="C22" s="127"/>
      <c r="D22" s="126"/>
      <c r="E22" s="127"/>
      <c r="F22" s="174" t="s">
        <v>233</v>
      </c>
      <c r="G22" s="452" t="s">
        <v>234</v>
      </c>
      <c r="H22" s="453"/>
      <c r="I22" s="454"/>
      <c r="J22" s="175" t="s">
        <v>235</v>
      </c>
      <c r="K22" s="176"/>
      <c r="L22" s="176"/>
      <c r="M22" s="176"/>
      <c r="N22" s="176"/>
      <c r="O22" s="176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8">
        <f>IF(BD28=0,0,(BD31-BD39-BD44-BD49)*1000/BD28)</f>
        <v>0</v>
      </c>
      <c r="BE22" s="178">
        <f>IF(BE28=0,0,(BE31-BE39-BE44-BE49)*1000/BE28)</f>
        <v>0</v>
      </c>
      <c r="BF22" s="178">
        <f>IF(BF28=0,0,(BF31-BF39-BF44-BF49)*1000/BF28)</f>
        <v>0</v>
      </c>
      <c r="BG22" s="178">
        <f>IF(BG28=0,0,(BG31-BG39-BG44-BG49)*1000/BG28)</f>
        <v>0</v>
      </c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8">
        <f>IF(BX28=0,0,(BX31-BX39-BX44-BX49)*1000/BX28)</f>
        <v>0</v>
      </c>
      <c r="BY22" s="178">
        <f>IF(BY28=0,0,(BY31-BY39-BY44-BY49)*1000/BY28)</f>
        <v>0</v>
      </c>
      <c r="BZ22" s="178">
        <f>IF(BZ28=0,0,(BZ31-BZ39-BZ44-BZ49)*1000/BZ28)</f>
        <v>0</v>
      </c>
      <c r="CA22" s="178">
        <f>IF(CA28=0,0,(CA31-CA39-CA44-CA49)*1000/CA28)</f>
        <v>0</v>
      </c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8">
        <f>IF(DD28=0,0,(DD31-DD39-DD44-DD49)*1000/DD28)</f>
        <v>0</v>
      </c>
      <c r="DE22" s="178">
        <f>IF(DE28=0,0,(DE31-DE39-DE44-DE49)*1000/DE28)</f>
        <v>0</v>
      </c>
      <c r="DF22" s="178">
        <f>IF(DF28=0,0,(DF31-DF39-DF44-DF49)*1000/DF28)</f>
        <v>0</v>
      </c>
      <c r="DG22" s="178">
        <f>IF(DG28=0,0,(DG31-DG39-DG44-DG49)*1000/DG28)</f>
        <v>0</v>
      </c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9"/>
    </row>
    <row r="23" spans="1:227" ht="12" customHeight="1" x14ac:dyDescent="0.25">
      <c r="A23" s="166"/>
      <c r="B23" s="448"/>
      <c r="C23" s="127"/>
      <c r="D23" s="126"/>
      <c r="E23" s="127"/>
      <c r="F23" s="174" t="s">
        <v>236</v>
      </c>
      <c r="G23" s="455"/>
      <c r="H23" s="456"/>
      <c r="I23" s="456"/>
      <c r="J23" s="180" t="s">
        <v>237</v>
      </c>
      <c r="K23" s="176"/>
      <c r="L23" s="176"/>
      <c r="M23" s="176"/>
      <c r="N23" s="176"/>
      <c r="O23" s="176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>
        <f>IF(BD28=0,0,(BD32-BD40-BD45-BD50)*1000/BD28)</f>
        <v>0</v>
      </c>
      <c r="BE23" s="178">
        <f>IF(BE28=0,0,(BE32-BE40-BE45-BE50)*1000/BE28)</f>
        <v>0</v>
      </c>
      <c r="BF23" s="178">
        <f>IF(BF28=0,0,(BF32-BF40-BF45-BF50)*1000/BF28)</f>
        <v>0</v>
      </c>
      <c r="BG23" s="178">
        <f>IF(BG28=0,0,(BG32-BG40-BG45-BG50)*1000/BG28)</f>
        <v>0</v>
      </c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8">
        <f>IF(BX28=0,0,(BX32-BX40-BX45-BX50)*1000/BX28)</f>
        <v>0</v>
      </c>
      <c r="BY23" s="178">
        <f>IF(BY28=0,0,(BY32-BY40-BY45-BY50)*1000/BY28)</f>
        <v>0</v>
      </c>
      <c r="BZ23" s="178">
        <f>IF(BZ28=0,0,(BZ32-BZ40-BZ45-BZ50)*1000/BZ28)</f>
        <v>0</v>
      </c>
      <c r="CA23" s="178">
        <f>IF(CA28=0,0,(CA32-CA40-CA45-CA50)*1000/CA28)</f>
        <v>0</v>
      </c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8">
        <f>IF(DD28=0,0,(DD32-DD40-DD45-DD50)*1000/DD28)</f>
        <v>0</v>
      </c>
      <c r="DE23" s="178">
        <f>IF(DE28=0,0,(DE32-DE40-DE45-DE50)*1000/DE28)</f>
        <v>0</v>
      </c>
      <c r="DF23" s="178">
        <f>IF(DF28=0,0,(DF32-DF40-DF45-DF50)*1000/DF28)</f>
        <v>0</v>
      </c>
      <c r="DG23" s="178">
        <f>IF(DG28=0,0,(DG32-DG40-DG45-DG50)*1000/DG28)</f>
        <v>0</v>
      </c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9"/>
    </row>
    <row r="24" spans="1:227" ht="12" customHeight="1" x14ac:dyDescent="0.25">
      <c r="A24" s="166"/>
      <c r="B24" s="448"/>
      <c r="C24" s="127"/>
      <c r="D24" s="126"/>
      <c r="E24" s="127"/>
      <c r="F24" s="174" t="s">
        <v>238</v>
      </c>
      <c r="G24" s="452" t="s">
        <v>239</v>
      </c>
      <c r="H24" s="453"/>
      <c r="I24" s="454"/>
      <c r="J24" s="175" t="s">
        <v>235</v>
      </c>
      <c r="K24" s="176"/>
      <c r="L24" s="176"/>
      <c r="M24" s="176"/>
      <c r="N24" s="176"/>
      <c r="O24" s="176"/>
      <c r="P24" s="178">
        <f>IF(P28=0,0,P31*1000/P28)</f>
        <v>0</v>
      </c>
      <c r="Q24" s="178">
        <f>IF(Q28=0,0,Q31*1000/Q28)</f>
        <v>0</v>
      </c>
      <c r="R24" s="178">
        <f>IF(R28=0,0,R31*1000/R28)</f>
        <v>0</v>
      </c>
      <c r="S24" s="178">
        <f>IF(S28=0,0,S31*1000/S28)</f>
        <v>0</v>
      </c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8">
        <f>IF(BD28=0,0,BD31*1000/BD28)</f>
        <v>0</v>
      </c>
      <c r="BE24" s="178">
        <f>IF(BE28=0,0,BE31*1000/BE28)</f>
        <v>0</v>
      </c>
      <c r="BF24" s="178">
        <f>IF(BF28=0,0,BF31*1000/BF28)</f>
        <v>0</v>
      </c>
      <c r="BG24" s="178">
        <f>IF(BG28=0,0,BG31*1000/BG28)</f>
        <v>0</v>
      </c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8">
        <f>IF(BX28=0,0,BX31*1000/BX28)</f>
        <v>0</v>
      </c>
      <c r="BY24" s="178">
        <f>IF(BY28=0,0,BY31*1000/BY28)</f>
        <v>0</v>
      </c>
      <c r="BZ24" s="178">
        <f>IF(BZ28=0,0,BZ31*1000/BZ28)</f>
        <v>0</v>
      </c>
      <c r="CA24" s="178">
        <f>IF(CA28=0,0,CA31*1000/CA28)</f>
        <v>0</v>
      </c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8">
        <f>IF(DD28=0,0,DD31*1000/DD28)</f>
        <v>0</v>
      </c>
      <c r="DE24" s="178">
        <f>IF(DE28=0,0,DE31*1000/DE28)</f>
        <v>0</v>
      </c>
      <c r="DF24" s="178">
        <f>IF(DF28=0,0,DF31*1000/DF28)</f>
        <v>0</v>
      </c>
      <c r="DG24" s="178">
        <f>IF(DG28=0,0,DG31*1000/DG28)</f>
        <v>0</v>
      </c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9"/>
    </row>
    <row r="25" spans="1:227" ht="12" customHeight="1" x14ac:dyDescent="0.25">
      <c r="A25" s="166"/>
      <c r="B25" s="448"/>
      <c r="C25" s="127"/>
      <c r="D25" s="126"/>
      <c r="E25" s="127"/>
      <c r="F25" s="174" t="s">
        <v>240</v>
      </c>
      <c r="G25" s="455"/>
      <c r="H25" s="456"/>
      <c r="I25" s="456"/>
      <c r="J25" s="180" t="s">
        <v>237</v>
      </c>
      <c r="K25" s="176"/>
      <c r="L25" s="176"/>
      <c r="M25" s="176"/>
      <c r="N25" s="176"/>
      <c r="O25" s="176"/>
      <c r="P25" s="178">
        <f>IF(P28=0,0,P32*1000/P28)</f>
        <v>0</v>
      </c>
      <c r="Q25" s="178">
        <f>IF(Q28=0,0,Q32*1000/Q28)</f>
        <v>0</v>
      </c>
      <c r="R25" s="178">
        <f>IF(R28=0,0,R32*1000/R28)</f>
        <v>0</v>
      </c>
      <c r="S25" s="178">
        <f>IF(S28=0,0,S32*1000/S28)</f>
        <v>0</v>
      </c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8">
        <f>IF(BD28=0,0,BD32*1000/BD28)</f>
        <v>0</v>
      </c>
      <c r="BE25" s="178">
        <f>IF(BE28=0,0,BE32*1000/BE28)</f>
        <v>0</v>
      </c>
      <c r="BF25" s="178">
        <f>IF(BF28=0,0,BF32*1000/BF28)</f>
        <v>0</v>
      </c>
      <c r="BG25" s="178">
        <f>IF(BG28=0,0,BG32*1000/BG28)</f>
        <v>0</v>
      </c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f>IF(BX28=0,0,BX32*1000/BX28)</f>
        <v>0</v>
      </c>
      <c r="BY25" s="178">
        <f>IF(BY28=0,0,BY32*1000/BY28)</f>
        <v>0</v>
      </c>
      <c r="BZ25" s="178">
        <f>IF(BZ28=0,0,BZ32*1000/BZ28)</f>
        <v>0</v>
      </c>
      <c r="CA25" s="178">
        <f>IF(CA28=0,0,CA32*1000/CA28)</f>
        <v>0</v>
      </c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8">
        <f>IF(DD28=0,0,DD32*1000/DD28)</f>
        <v>0</v>
      </c>
      <c r="DE25" s="178">
        <f>IF(DE28=0,0,DE32*1000/DE28)</f>
        <v>0</v>
      </c>
      <c r="DF25" s="178">
        <f>IF(DF28=0,0,DF32*1000/DF28)</f>
        <v>0</v>
      </c>
      <c r="DG25" s="178">
        <f>IF(DG28=0,0,DG32*1000/DG28)</f>
        <v>0</v>
      </c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9"/>
    </row>
    <row r="26" spans="1:227" ht="12" customHeight="1" x14ac:dyDescent="0.25">
      <c r="A26" s="166"/>
      <c r="B26" s="448"/>
      <c r="C26" s="127"/>
      <c r="D26" s="126"/>
      <c r="E26" s="127"/>
      <c r="F26" s="174" t="s">
        <v>241</v>
      </c>
      <c r="G26" s="452" t="s">
        <v>242</v>
      </c>
      <c r="H26" s="453"/>
      <c r="I26" s="454"/>
      <c r="J26" s="175" t="s">
        <v>235</v>
      </c>
      <c r="K26" s="176"/>
      <c r="L26" s="176"/>
      <c r="M26" s="176"/>
      <c r="N26" s="176"/>
      <c r="O26" s="176"/>
      <c r="P26" s="178">
        <f>IF(P30=0,0,P31*1000/P30)</f>
        <v>0</v>
      </c>
      <c r="Q26" s="178">
        <f>IF(Q30=0,0,Q31*1000/Q30)</f>
        <v>0</v>
      </c>
      <c r="R26" s="178">
        <f>IF(R30=0,0,R31*1000/R30)</f>
        <v>0</v>
      </c>
      <c r="S26" s="178">
        <f>IF(S30=0,0,S31*1000/S30)</f>
        <v>0</v>
      </c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>
        <f>IF(BD30=0,0,BD31*1000/BD30)</f>
        <v>0</v>
      </c>
      <c r="BE26" s="178">
        <f>IF(BE30=0,0,BE31*1000/BE30)</f>
        <v>0</v>
      </c>
      <c r="BF26" s="178">
        <f>IF(BF30=0,0,BF31*1000/BF30)</f>
        <v>0</v>
      </c>
      <c r="BG26" s="178">
        <f>IF(BG30=0,0,BG31*1000/BG30)</f>
        <v>0</v>
      </c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8">
        <f>IF(BX30=0,0,BX31*1000/BX30)</f>
        <v>0</v>
      </c>
      <c r="BY26" s="178">
        <f>IF(BY30=0,0,BY31*1000/BY30)</f>
        <v>0</v>
      </c>
      <c r="BZ26" s="178">
        <f>IF(BZ30=0,0,BZ31*1000/BZ30)</f>
        <v>0</v>
      </c>
      <c r="CA26" s="178">
        <f>IF(CA30=0,0,CA31*1000/CA30)</f>
        <v>0</v>
      </c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8">
        <f>IF(DD30=0,0,DD31*1000/DD30)</f>
        <v>0</v>
      </c>
      <c r="DE26" s="178">
        <f>IF(DE30=0,0,DE31*1000/DE30)</f>
        <v>0</v>
      </c>
      <c r="DF26" s="178">
        <f>IF(DF30=0,0,DF31*1000/DF30)</f>
        <v>0</v>
      </c>
      <c r="DG26" s="178">
        <f>IF(DG30=0,0,DG31*1000/DG30)</f>
        <v>0</v>
      </c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9"/>
    </row>
    <row r="27" spans="1:227" ht="12" customHeight="1" x14ac:dyDescent="0.25">
      <c r="A27" s="166"/>
      <c r="B27" s="448"/>
      <c r="C27" s="127"/>
      <c r="D27" s="126"/>
      <c r="E27" s="127"/>
      <c r="F27" s="174" t="s">
        <v>243</v>
      </c>
      <c r="G27" s="455"/>
      <c r="H27" s="456"/>
      <c r="I27" s="456"/>
      <c r="J27" s="180" t="s">
        <v>237</v>
      </c>
      <c r="K27" s="176"/>
      <c r="L27" s="176"/>
      <c r="M27" s="176"/>
      <c r="N27" s="176"/>
      <c r="O27" s="176"/>
      <c r="P27" s="178">
        <f>IF(P30=0,0,P32*1000/P30)</f>
        <v>0</v>
      </c>
      <c r="Q27" s="178">
        <f>IF(Q30=0,0,Q32*1000/Q30)</f>
        <v>0</v>
      </c>
      <c r="R27" s="178">
        <f>IF(R30=0,0,R32*1000/R30)</f>
        <v>0</v>
      </c>
      <c r="S27" s="178">
        <f>IF(S30=0,0,S32*1000/S30)</f>
        <v>0</v>
      </c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>
        <f>IF(BD30=0,0,BD32*1000/BD30)</f>
        <v>0</v>
      </c>
      <c r="BE27" s="178">
        <f>IF(BE30=0,0,BE32*1000/BE30)</f>
        <v>0</v>
      </c>
      <c r="BF27" s="178">
        <f>IF(BF30=0,0,BF32*1000/BF30)</f>
        <v>0</v>
      </c>
      <c r="BG27" s="178">
        <f>IF(BG30=0,0,BG32*1000/BG30)</f>
        <v>0</v>
      </c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8">
        <f>IF(BX30=0,0,BX32*1000/BX30)</f>
        <v>0</v>
      </c>
      <c r="BY27" s="178">
        <f>IF(BY30=0,0,BY32*1000/BY30)</f>
        <v>0</v>
      </c>
      <c r="BZ27" s="178">
        <f>IF(BZ30=0,0,BZ32*1000/BZ30)</f>
        <v>0</v>
      </c>
      <c r="CA27" s="178">
        <f>IF(CA30=0,0,CA32*1000/CA30)</f>
        <v>0</v>
      </c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8">
        <f>IF(DD30=0,0,DD32*1000/DD30)</f>
        <v>0</v>
      </c>
      <c r="DE27" s="178">
        <f>IF(DE30=0,0,DE32*1000/DE30)</f>
        <v>0</v>
      </c>
      <c r="DF27" s="178">
        <f>IF(DF30=0,0,DF32*1000/DF30)</f>
        <v>0</v>
      </c>
      <c r="DG27" s="178">
        <f>IF(DG30=0,0,DG32*1000/DG30)</f>
        <v>0</v>
      </c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9"/>
    </row>
    <row r="28" spans="1:227" ht="12" customHeight="1" x14ac:dyDescent="0.25">
      <c r="A28" s="166"/>
      <c r="B28" s="448"/>
      <c r="C28" s="127"/>
      <c r="D28" s="126"/>
      <c r="E28" s="127"/>
      <c r="F28" s="174" t="s">
        <v>244</v>
      </c>
      <c r="G28" s="457" t="s">
        <v>245</v>
      </c>
      <c r="H28" s="430"/>
      <c r="I28" s="430"/>
      <c r="J28" s="430"/>
      <c r="K28" s="176"/>
      <c r="L28" s="176"/>
      <c r="M28" s="176"/>
      <c r="N28" s="176"/>
      <c r="O28" s="176"/>
      <c r="P28" s="178">
        <f>SUM(T28,X28,AB28)</f>
        <v>0</v>
      </c>
      <c r="Q28" s="178">
        <f>SUM(U28,Y28,AC28)</f>
        <v>0</v>
      </c>
      <c r="R28" s="178">
        <f>SUM(V28,Z28,AD28)</f>
        <v>0</v>
      </c>
      <c r="S28" s="178">
        <f>SUM(W28,AA28,AE28)</f>
        <v>0</v>
      </c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8">
        <f>SUM(BH28,BL28,BP28,BT28)</f>
        <v>0</v>
      </c>
      <c r="BE28" s="178">
        <f>SUM(BI28,BM28,BQ28,BU28)</f>
        <v>0</v>
      </c>
      <c r="BF28" s="178">
        <f>SUM(BJ28,BN28,BR28,BV28)</f>
        <v>0</v>
      </c>
      <c r="BG28" s="178">
        <f>SUM(BK28,BO28,BS28,BW28)</f>
        <v>0</v>
      </c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8">
        <f>SUM(CB28,CF28,CJ28,CN28,CR28,CV28)</f>
        <v>0</v>
      </c>
      <c r="BY28" s="178">
        <f>SUM(CC28,CG28,CK28,CO28,CS28,CW28)</f>
        <v>0</v>
      </c>
      <c r="BZ28" s="178">
        <f>SUM(CD28,CH28,CL28,CP28,CT28,CX28)</f>
        <v>0</v>
      </c>
      <c r="CA28" s="178">
        <f>SUM(CE28,CI28,CM28,CQ28,CU28,CY28)</f>
        <v>0</v>
      </c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8">
        <f>SUM(DH28,DL28,DP28,DT28,DX28,EB28,EF28,EJ28,EN28,ER28,EV28,EZ28,FD28,FH28,FL28,FP28,FT28)</f>
        <v>0</v>
      </c>
      <c r="DE28" s="178">
        <f>SUM(DI28,DM28,DQ28,DU28,DY28,EC28,EG28,EK28,EO28,ES28,EW28,FA28,FE28,FI28,FM28,FQ28,FU28)</f>
        <v>0</v>
      </c>
      <c r="DF28" s="178">
        <f>SUM(DJ28,DN28,DR28,DV28,DZ28,ED28,EH28,EL28,EP28,ET28,EX28,FB28,FF28,FJ28,FN28,FR28,FV28)</f>
        <v>0</v>
      </c>
      <c r="DG28" s="178">
        <f>SUM(DK28,DO28,DS28,DW28,EA28,EE28,EI28,EM28,EQ28,EU28,EY28,FC28,FG28,FK28,FO28,FS28,FW28)</f>
        <v>0</v>
      </c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9"/>
    </row>
    <row r="29" spans="1:227" ht="12" customHeight="1" x14ac:dyDescent="0.25">
      <c r="A29" s="166"/>
      <c r="B29" s="448"/>
      <c r="C29" s="127"/>
      <c r="D29" s="126"/>
      <c r="E29" s="127"/>
      <c r="F29" s="174" t="s">
        <v>246</v>
      </c>
      <c r="G29" s="457" t="s">
        <v>247</v>
      </c>
      <c r="H29" s="430"/>
      <c r="I29" s="430"/>
      <c r="J29" s="430"/>
      <c r="K29" s="176"/>
      <c r="L29" s="176"/>
      <c r="M29" s="176"/>
      <c r="N29" s="176"/>
      <c r="O29" s="176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9"/>
    </row>
    <row r="30" spans="1:227" ht="12" customHeight="1" x14ac:dyDescent="0.25">
      <c r="A30" s="166"/>
      <c r="B30" s="448"/>
      <c r="C30" s="127"/>
      <c r="D30" s="126"/>
      <c r="E30" s="127"/>
      <c r="F30" s="174" t="s">
        <v>248</v>
      </c>
      <c r="G30" s="457" t="s">
        <v>249</v>
      </c>
      <c r="H30" s="430"/>
      <c r="I30" s="430"/>
      <c r="J30" s="430"/>
      <c r="K30" s="176"/>
      <c r="L30" s="176"/>
      <c r="M30" s="176"/>
      <c r="N30" s="176"/>
      <c r="O30" s="176"/>
      <c r="P30" s="178">
        <f t="shared" ref="P30:S32" si="0">SUM(T30,X30,AB30)</f>
        <v>0</v>
      </c>
      <c r="Q30" s="178">
        <f t="shared" si="0"/>
        <v>0</v>
      </c>
      <c r="R30" s="178">
        <f t="shared" si="0"/>
        <v>0</v>
      </c>
      <c r="S30" s="178">
        <f t="shared" si="0"/>
        <v>0</v>
      </c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>
        <f t="shared" ref="BD30:BG32" si="1">SUM(BH30,BL30,BP30,BT30)</f>
        <v>0</v>
      </c>
      <c r="BE30" s="178">
        <f t="shared" si="1"/>
        <v>0</v>
      </c>
      <c r="BF30" s="178">
        <f t="shared" si="1"/>
        <v>0</v>
      </c>
      <c r="BG30" s="178">
        <f t="shared" si="1"/>
        <v>0</v>
      </c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8">
        <f t="shared" ref="BX30:CA32" si="2">SUM(CB30,CF30,CJ30,CN30,CR30,CV30)</f>
        <v>0</v>
      </c>
      <c r="BY30" s="178">
        <f t="shared" si="2"/>
        <v>0</v>
      </c>
      <c r="BZ30" s="178">
        <f t="shared" si="2"/>
        <v>0</v>
      </c>
      <c r="CA30" s="178">
        <f t="shared" si="2"/>
        <v>0</v>
      </c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8">
        <f t="shared" ref="DD30:DG32" si="3">SUM(DH30,DL30,DP30,DT30,DX30,EB30,EF30,EJ30,EN30,ER30,EV30,EZ30,FD30,FH30,FL30,FP30,FT30)</f>
        <v>0</v>
      </c>
      <c r="DE30" s="178">
        <f t="shared" si="3"/>
        <v>0</v>
      </c>
      <c r="DF30" s="178">
        <f t="shared" si="3"/>
        <v>0</v>
      </c>
      <c r="DG30" s="178">
        <f t="shared" si="3"/>
        <v>0</v>
      </c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9"/>
    </row>
    <row r="31" spans="1:227" ht="12" customHeight="1" x14ac:dyDescent="0.25">
      <c r="A31" s="166"/>
      <c r="B31" s="448"/>
      <c r="C31" s="127"/>
      <c r="D31" s="126"/>
      <c r="E31" s="127"/>
      <c r="F31" s="174" t="s">
        <v>250</v>
      </c>
      <c r="G31" s="457" t="s">
        <v>251</v>
      </c>
      <c r="H31" s="430"/>
      <c r="I31" s="428"/>
      <c r="J31" s="175" t="s">
        <v>235</v>
      </c>
      <c r="K31" s="176"/>
      <c r="L31" s="176"/>
      <c r="M31" s="176"/>
      <c r="N31" s="176"/>
      <c r="O31" s="176"/>
      <c r="P31" s="178">
        <f t="shared" si="0"/>
        <v>0</v>
      </c>
      <c r="Q31" s="178">
        <f t="shared" si="0"/>
        <v>0</v>
      </c>
      <c r="R31" s="178">
        <f t="shared" si="0"/>
        <v>0</v>
      </c>
      <c r="S31" s="178">
        <f t="shared" si="0"/>
        <v>0</v>
      </c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8">
        <f t="shared" si="1"/>
        <v>0</v>
      </c>
      <c r="BE31" s="178">
        <f t="shared" si="1"/>
        <v>0</v>
      </c>
      <c r="BF31" s="178">
        <f t="shared" si="1"/>
        <v>0</v>
      </c>
      <c r="BG31" s="178">
        <f t="shared" si="1"/>
        <v>0</v>
      </c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8">
        <f t="shared" si="2"/>
        <v>0</v>
      </c>
      <c r="BY31" s="178">
        <f t="shared" si="2"/>
        <v>0</v>
      </c>
      <c r="BZ31" s="178">
        <f t="shared" si="2"/>
        <v>0</v>
      </c>
      <c r="CA31" s="178">
        <f t="shared" si="2"/>
        <v>0</v>
      </c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8">
        <f t="shared" si="3"/>
        <v>0</v>
      </c>
      <c r="DE31" s="178">
        <f t="shared" si="3"/>
        <v>0</v>
      </c>
      <c r="DF31" s="178">
        <f t="shared" si="3"/>
        <v>0</v>
      </c>
      <c r="DG31" s="178">
        <f t="shared" si="3"/>
        <v>0</v>
      </c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9"/>
    </row>
    <row r="32" spans="1:227" ht="12" customHeight="1" x14ac:dyDescent="0.25">
      <c r="A32" s="166"/>
      <c r="B32" s="448"/>
      <c r="C32" s="127"/>
      <c r="D32" s="126"/>
      <c r="E32" s="127"/>
      <c r="F32" s="174" t="s">
        <v>252</v>
      </c>
      <c r="G32" s="432"/>
      <c r="H32" s="429"/>
      <c r="I32" s="429"/>
      <c r="J32" s="180" t="s">
        <v>237</v>
      </c>
      <c r="K32" s="176"/>
      <c r="L32" s="176"/>
      <c r="M32" s="176"/>
      <c r="N32" s="176"/>
      <c r="O32" s="176"/>
      <c r="P32" s="178">
        <f t="shared" si="0"/>
        <v>0</v>
      </c>
      <c r="Q32" s="178">
        <f t="shared" si="0"/>
        <v>0</v>
      </c>
      <c r="R32" s="178">
        <f t="shared" si="0"/>
        <v>0</v>
      </c>
      <c r="S32" s="178">
        <f t="shared" si="0"/>
        <v>0</v>
      </c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8">
        <f t="shared" si="1"/>
        <v>0</v>
      </c>
      <c r="BE32" s="178">
        <f t="shared" si="1"/>
        <v>0</v>
      </c>
      <c r="BF32" s="178">
        <f t="shared" si="1"/>
        <v>0</v>
      </c>
      <c r="BG32" s="178">
        <f t="shared" si="1"/>
        <v>0</v>
      </c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8">
        <f t="shared" si="2"/>
        <v>0</v>
      </c>
      <c r="BY32" s="178">
        <f t="shared" si="2"/>
        <v>0</v>
      </c>
      <c r="BZ32" s="178">
        <f t="shared" si="2"/>
        <v>0</v>
      </c>
      <c r="CA32" s="178">
        <f t="shared" si="2"/>
        <v>0</v>
      </c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8">
        <f t="shared" si="3"/>
        <v>0</v>
      </c>
      <c r="DE32" s="178">
        <f t="shared" si="3"/>
        <v>0</v>
      </c>
      <c r="DF32" s="178">
        <f t="shared" si="3"/>
        <v>0</v>
      </c>
      <c r="DG32" s="178">
        <f t="shared" si="3"/>
        <v>0</v>
      </c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9"/>
    </row>
    <row r="33" spans="1:227" ht="12" customHeight="1" x14ac:dyDescent="0.25">
      <c r="A33" s="166"/>
      <c r="B33" s="448"/>
      <c r="C33" s="127"/>
      <c r="D33" s="126"/>
      <c r="E33" s="127"/>
      <c r="F33" s="174" t="s">
        <v>253</v>
      </c>
      <c r="G33" s="434" t="s">
        <v>254</v>
      </c>
      <c r="H33" s="435"/>
      <c r="I33" s="435" t="s">
        <v>255</v>
      </c>
      <c r="J33" s="175" t="s">
        <v>235</v>
      </c>
      <c r="K33" s="176"/>
      <c r="L33" s="176"/>
      <c r="M33" s="176"/>
      <c r="N33" s="176"/>
      <c r="O33" s="176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9"/>
    </row>
    <row r="34" spans="1:227" ht="12" customHeight="1" x14ac:dyDescent="0.25">
      <c r="A34" s="166"/>
      <c r="B34" s="448"/>
      <c r="C34" s="127"/>
      <c r="D34" s="126"/>
      <c r="E34" s="127"/>
      <c r="F34" s="174" t="s">
        <v>256</v>
      </c>
      <c r="G34" s="443"/>
      <c r="H34" s="444"/>
      <c r="I34" s="445"/>
      <c r="J34" s="180" t="s">
        <v>237</v>
      </c>
      <c r="K34" s="176"/>
      <c r="L34" s="176"/>
      <c r="M34" s="176"/>
      <c r="N34" s="176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9"/>
    </row>
    <row r="35" spans="1:227" ht="12" customHeight="1" x14ac:dyDescent="0.25">
      <c r="A35" s="166"/>
      <c r="B35" s="448"/>
      <c r="C35" s="127"/>
      <c r="D35" s="126"/>
      <c r="E35" s="127"/>
      <c r="F35" s="174" t="s">
        <v>257</v>
      </c>
      <c r="G35" s="443"/>
      <c r="H35" s="445"/>
      <c r="I35" s="434" t="s">
        <v>258</v>
      </c>
      <c r="J35" s="446"/>
      <c r="K35" s="176"/>
      <c r="L35" s="176"/>
      <c r="M35" s="176"/>
      <c r="N35" s="176"/>
      <c r="O35" s="176"/>
      <c r="P35" s="178">
        <f>SUM(T35,X35,AB35)</f>
        <v>0</v>
      </c>
      <c r="Q35" s="178">
        <f>SUM(U35,Y35,AC35)</f>
        <v>0</v>
      </c>
      <c r="R35" s="178">
        <f>SUM(V35,Z35,AD35)</f>
        <v>0</v>
      </c>
      <c r="S35" s="178">
        <f>SUM(W35,AA35,AE35)</f>
        <v>0</v>
      </c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9"/>
    </row>
    <row r="36" spans="1:227" ht="12" customHeight="1" x14ac:dyDescent="0.25">
      <c r="A36" s="166"/>
      <c r="B36" s="448"/>
      <c r="C36" s="127"/>
      <c r="D36" s="126"/>
      <c r="E36" s="127"/>
      <c r="F36" s="174" t="s">
        <v>259</v>
      </c>
      <c r="G36" s="441" t="s">
        <v>260</v>
      </c>
      <c r="H36" s="435" t="s">
        <v>261</v>
      </c>
      <c r="I36" s="428" t="s">
        <v>262</v>
      </c>
      <c r="J36" s="175" t="s">
        <v>235</v>
      </c>
      <c r="K36" s="176"/>
      <c r="L36" s="176"/>
      <c r="M36" s="176"/>
      <c r="N36" s="176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8">
        <f>IF(BD38=0,0,BD39*1000/BD38)</f>
        <v>0</v>
      </c>
      <c r="BE36" s="178">
        <f>IF(BE38=0,0,BE39*1000/BE38)</f>
        <v>0</v>
      </c>
      <c r="BF36" s="178">
        <f>IF(BF38=0,0,BF39*1000/BF38)</f>
        <v>0</v>
      </c>
      <c r="BG36" s="178">
        <f>IF(BG38=0,0,BG39*1000/BG38)</f>
        <v>0</v>
      </c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8">
        <f>IF(BX38=0,0,BX39*1000/BX38)</f>
        <v>0</v>
      </c>
      <c r="BY36" s="178">
        <f>IF(BY38=0,0,BY39*1000/BY38)</f>
        <v>0</v>
      </c>
      <c r="BZ36" s="178">
        <f>IF(BZ38=0,0,BZ39*1000/BZ38)</f>
        <v>0</v>
      </c>
      <c r="CA36" s="178">
        <f>IF(CA38=0,0,CA39*1000/CA38)</f>
        <v>0</v>
      </c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8">
        <f>IF(DD38=0,0,DD39*1000/DD38)</f>
        <v>0</v>
      </c>
      <c r="DE36" s="178">
        <f>IF(DE38=0,0,DE39*1000/DE38)</f>
        <v>0</v>
      </c>
      <c r="DF36" s="178">
        <f>IF(DF38=0,0,DF39*1000/DF38)</f>
        <v>0</v>
      </c>
      <c r="DG36" s="178">
        <f>IF(DG38=0,0,DG39*1000/DG38)</f>
        <v>0</v>
      </c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9"/>
    </row>
    <row r="37" spans="1:227" ht="12" customHeight="1" x14ac:dyDescent="0.25">
      <c r="A37" s="166"/>
      <c r="B37" s="448"/>
      <c r="C37" s="127"/>
      <c r="D37" s="126"/>
      <c r="E37" s="127"/>
      <c r="F37" s="174" t="s">
        <v>263</v>
      </c>
      <c r="G37" s="442"/>
      <c r="H37" s="444"/>
      <c r="I37" s="429"/>
      <c r="J37" s="180" t="s">
        <v>237</v>
      </c>
      <c r="K37" s="176"/>
      <c r="L37" s="176"/>
      <c r="M37" s="176"/>
      <c r="N37" s="176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8">
        <f>IF(BD38=0,0,BD40*1000/BD38)</f>
        <v>0</v>
      </c>
      <c r="BE37" s="178">
        <f>IF(BE38=0,0,BE40*1000/BE38)</f>
        <v>0</v>
      </c>
      <c r="BF37" s="178">
        <f>IF(BF38=0,0,BF40*1000/BF38)</f>
        <v>0</v>
      </c>
      <c r="BG37" s="178">
        <f>IF(BG38=0,0,BG40*1000/BG38)</f>
        <v>0</v>
      </c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8">
        <f>IF(BX38=0,0,BX40*1000/BX38)</f>
        <v>0</v>
      </c>
      <c r="BY37" s="178">
        <f>IF(BY38=0,0,BY40*1000/BY38)</f>
        <v>0</v>
      </c>
      <c r="BZ37" s="178">
        <f>IF(BZ38=0,0,BZ40*1000/BZ38)</f>
        <v>0</v>
      </c>
      <c r="CA37" s="178">
        <f>IF(CA38=0,0,CA40*1000/CA38)</f>
        <v>0</v>
      </c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8">
        <f>IF(DD38=0,0,DD40*1000/DD38)</f>
        <v>0</v>
      </c>
      <c r="DE37" s="178">
        <f>IF(DE38=0,0,DE40*1000/DE38)</f>
        <v>0</v>
      </c>
      <c r="DF37" s="178">
        <f>IF(DF38=0,0,DF40*1000/DF38)</f>
        <v>0</v>
      </c>
      <c r="DG37" s="178">
        <f>IF(DG38=0,0,DG40*1000/DG38)</f>
        <v>0</v>
      </c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9"/>
    </row>
    <row r="38" spans="1:227" ht="12" customHeight="1" x14ac:dyDescent="0.25">
      <c r="A38" s="166"/>
      <c r="B38" s="448"/>
      <c r="C38" s="127"/>
      <c r="D38" s="126"/>
      <c r="E38" s="127"/>
      <c r="F38" s="174" t="s">
        <v>264</v>
      </c>
      <c r="G38" s="442"/>
      <c r="H38" s="444"/>
      <c r="I38" s="430" t="s">
        <v>265</v>
      </c>
      <c r="J38" s="430"/>
      <c r="K38" s="176"/>
      <c r="L38" s="176"/>
      <c r="M38" s="176"/>
      <c r="N38" s="176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8">
        <f t="shared" ref="BD38:BG40" si="4">SUM(BH38,BL38,BP38,BT38)</f>
        <v>0</v>
      </c>
      <c r="BE38" s="178">
        <f t="shared" si="4"/>
        <v>0</v>
      </c>
      <c r="BF38" s="178">
        <f t="shared" si="4"/>
        <v>0</v>
      </c>
      <c r="BG38" s="178">
        <f t="shared" si="4"/>
        <v>0</v>
      </c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8">
        <f t="shared" ref="BX38:CA40" si="5">SUM(CB38,CF38,CJ38,CN38,CR38,CV38)</f>
        <v>0</v>
      </c>
      <c r="BY38" s="178">
        <f t="shared" si="5"/>
        <v>0</v>
      </c>
      <c r="BZ38" s="178">
        <f t="shared" si="5"/>
        <v>0</v>
      </c>
      <c r="CA38" s="178">
        <f t="shared" si="5"/>
        <v>0</v>
      </c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8">
        <f t="shared" ref="DD38:DG40" si="6">SUM(DH38,DL38,DP38,DT38,DX38,EB38,EF38,EJ38,EN38,ER38,EV38,EZ38,FD38,FH38,FL38,FP38,FT38)</f>
        <v>0</v>
      </c>
      <c r="DE38" s="178">
        <f t="shared" si="6"/>
        <v>0</v>
      </c>
      <c r="DF38" s="178">
        <f t="shared" si="6"/>
        <v>0</v>
      </c>
      <c r="DG38" s="178">
        <f t="shared" si="6"/>
        <v>0</v>
      </c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9"/>
    </row>
    <row r="39" spans="1:227" ht="12" customHeight="1" x14ac:dyDescent="0.25">
      <c r="A39" s="166"/>
      <c r="B39" s="448"/>
      <c r="C39" s="127"/>
      <c r="D39" s="126"/>
      <c r="E39" s="127"/>
      <c r="F39" s="174" t="s">
        <v>266</v>
      </c>
      <c r="G39" s="442"/>
      <c r="H39" s="445"/>
      <c r="I39" s="431" t="s">
        <v>267</v>
      </c>
      <c r="J39" s="175" t="s">
        <v>235</v>
      </c>
      <c r="K39" s="176"/>
      <c r="L39" s="176"/>
      <c r="M39" s="176"/>
      <c r="N39" s="176"/>
      <c r="O39" s="176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>
        <f t="shared" si="4"/>
        <v>0</v>
      </c>
      <c r="BE39" s="178">
        <f t="shared" si="4"/>
        <v>0</v>
      </c>
      <c r="BF39" s="178">
        <f t="shared" si="4"/>
        <v>0</v>
      </c>
      <c r="BG39" s="178">
        <f t="shared" si="4"/>
        <v>0</v>
      </c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8">
        <f t="shared" si="5"/>
        <v>0</v>
      </c>
      <c r="BY39" s="178">
        <f t="shared" si="5"/>
        <v>0</v>
      </c>
      <c r="BZ39" s="178">
        <f t="shared" si="5"/>
        <v>0</v>
      </c>
      <c r="CA39" s="178">
        <f t="shared" si="5"/>
        <v>0</v>
      </c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8">
        <f t="shared" si="6"/>
        <v>0</v>
      </c>
      <c r="DE39" s="178">
        <f t="shared" si="6"/>
        <v>0</v>
      </c>
      <c r="DF39" s="178">
        <f t="shared" si="6"/>
        <v>0</v>
      </c>
      <c r="DG39" s="178">
        <f t="shared" si="6"/>
        <v>0</v>
      </c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9"/>
    </row>
    <row r="40" spans="1:227" ht="12" customHeight="1" x14ac:dyDescent="0.25">
      <c r="A40" s="166"/>
      <c r="B40" s="448"/>
      <c r="C40" s="127"/>
      <c r="D40" s="126"/>
      <c r="E40" s="127"/>
      <c r="F40" s="174" t="s">
        <v>268</v>
      </c>
      <c r="G40" s="442"/>
      <c r="H40" s="445"/>
      <c r="I40" s="432"/>
      <c r="J40" s="180" t="s">
        <v>237</v>
      </c>
      <c r="K40" s="176"/>
      <c r="L40" s="176"/>
      <c r="M40" s="176"/>
      <c r="N40" s="176"/>
      <c r="O40" s="176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8">
        <f t="shared" si="4"/>
        <v>0</v>
      </c>
      <c r="BE40" s="178">
        <f t="shared" si="4"/>
        <v>0</v>
      </c>
      <c r="BF40" s="178">
        <f t="shared" si="4"/>
        <v>0</v>
      </c>
      <c r="BG40" s="178">
        <f t="shared" si="4"/>
        <v>0</v>
      </c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8">
        <f t="shared" si="5"/>
        <v>0</v>
      </c>
      <c r="BY40" s="178">
        <f t="shared" si="5"/>
        <v>0</v>
      </c>
      <c r="BZ40" s="178">
        <f t="shared" si="5"/>
        <v>0</v>
      </c>
      <c r="CA40" s="178">
        <f t="shared" si="5"/>
        <v>0</v>
      </c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8">
        <f t="shared" si="6"/>
        <v>0</v>
      </c>
      <c r="DE40" s="178">
        <f t="shared" si="6"/>
        <v>0</v>
      </c>
      <c r="DF40" s="178">
        <f t="shared" si="6"/>
        <v>0</v>
      </c>
      <c r="DG40" s="178">
        <f t="shared" si="6"/>
        <v>0</v>
      </c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9"/>
    </row>
    <row r="41" spans="1:227" ht="12" customHeight="1" x14ac:dyDescent="0.25">
      <c r="A41" s="166"/>
      <c r="B41" s="448"/>
      <c r="C41" s="127"/>
      <c r="D41" s="126"/>
      <c r="E41" s="127"/>
      <c r="F41" s="174" t="s">
        <v>269</v>
      </c>
      <c r="G41" s="442"/>
      <c r="H41" s="435" t="s">
        <v>270</v>
      </c>
      <c r="I41" s="428" t="s">
        <v>262</v>
      </c>
      <c r="J41" s="175" t="s">
        <v>235</v>
      </c>
      <c r="K41" s="176"/>
      <c r="L41" s="176"/>
      <c r="M41" s="176"/>
      <c r="N41" s="176"/>
      <c r="O41" s="176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8">
        <f>IF(BD43=0,0,BD44*1000/BD43)</f>
        <v>0</v>
      </c>
      <c r="BE41" s="178">
        <f>IF(BE43=0,0,BE44*1000/BE43)</f>
        <v>0</v>
      </c>
      <c r="BF41" s="178">
        <f>IF(BF43=0,0,BF44*1000/BF43)</f>
        <v>0</v>
      </c>
      <c r="BG41" s="178">
        <f>IF(BG43=0,0,BG44*1000/BG43)</f>
        <v>0</v>
      </c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8">
        <f>IF(BX43=0,0,BX44*1000/BX43)</f>
        <v>0</v>
      </c>
      <c r="BY41" s="178">
        <f>IF(BY43=0,0,BY44*1000/BY43)</f>
        <v>0</v>
      </c>
      <c r="BZ41" s="178">
        <f>IF(BZ43=0,0,BZ44*1000/BZ43)</f>
        <v>0</v>
      </c>
      <c r="CA41" s="178">
        <f>IF(CA43=0,0,CA44*1000/CA43)</f>
        <v>0</v>
      </c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8">
        <f>IF(DD43=0,0,DD44*1000/DD43)</f>
        <v>0</v>
      </c>
      <c r="DE41" s="178">
        <f>IF(DE43=0,0,DE44*1000/DE43)</f>
        <v>0</v>
      </c>
      <c r="DF41" s="178">
        <f>IF(DF43=0,0,DF44*1000/DF43)</f>
        <v>0</v>
      </c>
      <c r="DG41" s="178">
        <f>IF(DG43=0,0,DG44*1000/DG43)</f>
        <v>0</v>
      </c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9"/>
    </row>
    <row r="42" spans="1:227" ht="12" customHeight="1" x14ac:dyDescent="0.25">
      <c r="A42" s="166"/>
      <c r="B42" s="448"/>
      <c r="C42" s="127"/>
      <c r="D42" s="126"/>
      <c r="E42" s="127"/>
      <c r="F42" s="174" t="s">
        <v>271</v>
      </c>
      <c r="G42" s="442"/>
      <c r="H42" s="444"/>
      <c r="I42" s="429"/>
      <c r="J42" s="180" t="s">
        <v>237</v>
      </c>
      <c r="K42" s="176"/>
      <c r="L42" s="176"/>
      <c r="M42" s="176"/>
      <c r="N42" s="176"/>
      <c r="O42" s="176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8">
        <f>IF(BD43=0,0,BD45*1000/BD43)</f>
        <v>0</v>
      </c>
      <c r="BE42" s="178">
        <f>IF(BE43=0,0,BE45*1000/BE43)</f>
        <v>0</v>
      </c>
      <c r="BF42" s="178">
        <f>IF(BF43=0,0,BF45*1000/BF43)</f>
        <v>0</v>
      </c>
      <c r="BG42" s="178">
        <f>IF(BG43=0,0,BG45*1000/BG43)</f>
        <v>0</v>
      </c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8">
        <f>IF(BX43=0,0,BX45*1000/BX43)</f>
        <v>0</v>
      </c>
      <c r="BY42" s="178">
        <f>IF(BY43=0,0,BY45*1000/BY43)</f>
        <v>0</v>
      </c>
      <c r="BZ42" s="178">
        <f>IF(BZ43=0,0,BZ45*1000/BZ43)</f>
        <v>0</v>
      </c>
      <c r="CA42" s="178">
        <f>IF(CA43=0,0,CA45*1000/CA43)</f>
        <v>0</v>
      </c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8">
        <f>IF(DD43=0,0,DD45*1000/DD43)</f>
        <v>0</v>
      </c>
      <c r="DE42" s="178">
        <f>IF(DE43=0,0,DE45*1000/DE43)</f>
        <v>0</v>
      </c>
      <c r="DF42" s="178">
        <f>IF(DF43=0,0,DF45*1000/DF43)</f>
        <v>0</v>
      </c>
      <c r="DG42" s="178">
        <f>IF(DG43=0,0,DG45*1000/DG43)</f>
        <v>0</v>
      </c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9"/>
    </row>
    <row r="43" spans="1:227" ht="12" customHeight="1" x14ac:dyDescent="0.25">
      <c r="A43" s="166"/>
      <c r="B43" s="448"/>
      <c r="C43" s="127"/>
      <c r="D43" s="126"/>
      <c r="E43" s="127"/>
      <c r="F43" s="174" t="s">
        <v>272</v>
      </c>
      <c r="G43" s="442"/>
      <c r="H43" s="444"/>
      <c r="I43" s="430" t="s">
        <v>265</v>
      </c>
      <c r="J43" s="430"/>
      <c r="K43" s="176"/>
      <c r="L43" s="176"/>
      <c r="M43" s="176"/>
      <c r="N43" s="176"/>
      <c r="O43" s="176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8">
        <f t="shared" ref="BD43:BG45" si="7">SUM(BH43,BL43,BP43,BT43)</f>
        <v>0</v>
      </c>
      <c r="BE43" s="178">
        <f t="shared" si="7"/>
        <v>0</v>
      </c>
      <c r="BF43" s="178">
        <f t="shared" si="7"/>
        <v>0</v>
      </c>
      <c r="BG43" s="178">
        <f t="shared" si="7"/>
        <v>0</v>
      </c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8">
        <f t="shared" ref="BX43:CA45" si="8">SUM(CB43,CF43,CJ43,CN43,CR43,CV43)</f>
        <v>0</v>
      </c>
      <c r="BY43" s="178">
        <f t="shared" si="8"/>
        <v>0</v>
      </c>
      <c r="BZ43" s="178">
        <f t="shared" si="8"/>
        <v>0</v>
      </c>
      <c r="CA43" s="178">
        <f t="shared" si="8"/>
        <v>0</v>
      </c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8">
        <f t="shared" ref="DD43:DG45" si="9">SUM(DH43,DL43,DP43,DT43,DX43,EB43,EF43,EJ43,EN43,ER43,EV43,EZ43,FD43,FH43,FL43,FP43,FT43)</f>
        <v>0</v>
      </c>
      <c r="DE43" s="178">
        <f t="shared" si="9"/>
        <v>0</v>
      </c>
      <c r="DF43" s="178">
        <f t="shared" si="9"/>
        <v>0</v>
      </c>
      <c r="DG43" s="178">
        <f t="shared" si="9"/>
        <v>0</v>
      </c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9"/>
    </row>
    <row r="44" spans="1:227" ht="12" customHeight="1" x14ac:dyDescent="0.25">
      <c r="A44" s="166"/>
      <c r="B44" s="448"/>
      <c r="C44" s="127"/>
      <c r="D44" s="126"/>
      <c r="E44" s="127"/>
      <c r="F44" s="174" t="s">
        <v>273</v>
      </c>
      <c r="G44" s="442"/>
      <c r="H44" s="445"/>
      <c r="I44" s="431" t="s">
        <v>267</v>
      </c>
      <c r="J44" s="175" t="s">
        <v>235</v>
      </c>
      <c r="K44" s="176"/>
      <c r="L44" s="176"/>
      <c r="M44" s="176"/>
      <c r="N44" s="176"/>
      <c r="O44" s="176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8">
        <f t="shared" si="7"/>
        <v>0</v>
      </c>
      <c r="BE44" s="178">
        <f t="shared" si="7"/>
        <v>0</v>
      </c>
      <c r="BF44" s="178">
        <f t="shared" si="7"/>
        <v>0</v>
      </c>
      <c r="BG44" s="178">
        <f t="shared" si="7"/>
        <v>0</v>
      </c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8">
        <f t="shared" si="8"/>
        <v>0</v>
      </c>
      <c r="BY44" s="178">
        <f t="shared" si="8"/>
        <v>0</v>
      </c>
      <c r="BZ44" s="178">
        <f t="shared" si="8"/>
        <v>0</v>
      </c>
      <c r="CA44" s="178">
        <f t="shared" si="8"/>
        <v>0</v>
      </c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8">
        <f t="shared" si="9"/>
        <v>0</v>
      </c>
      <c r="DE44" s="178">
        <f t="shared" si="9"/>
        <v>0</v>
      </c>
      <c r="DF44" s="178">
        <f t="shared" si="9"/>
        <v>0</v>
      </c>
      <c r="DG44" s="178">
        <f t="shared" si="9"/>
        <v>0</v>
      </c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9"/>
    </row>
    <row r="45" spans="1:227" ht="12" customHeight="1" x14ac:dyDescent="0.25">
      <c r="A45" s="166"/>
      <c r="B45" s="448"/>
      <c r="C45" s="127"/>
      <c r="D45" s="126"/>
      <c r="E45" s="127"/>
      <c r="F45" s="174" t="s">
        <v>274</v>
      </c>
      <c r="G45" s="442"/>
      <c r="H45" s="445"/>
      <c r="I45" s="432"/>
      <c r="J45" s="180" t="s">
        <v>237</v>
      </c>
      <c r="K45" s="176"/>
      <c r="L45" s="176"/>
      <c r="M45" s="176"/>
      <c r="N45" s="176"/>
      <c r="O45" s="176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8">
        <f t="shared" si="7"/>
        <v>0</v>
      </c>
      <c r="BE45" s="178">
        <f t="shared" si="7"/>
        <v>0</v>
      </c>
      <c r="BF45" s="178">
        <f t="shared" si="7"/>
        <v>0</v>
      </c>
      <c r="BG45" s="178">
        <f t="shared" si="7"/>
        <v>0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8">
        <f t="shared" si="8"/>
        <v>0</v>
      </c>
      <c r="BY45" s="178">
        <f t="shared" si="8"/>
        <v>0</v>
      </c>
      <c r="BZ45" s="178">
        <f t="shared" si="8"/>
        <v>0</v>
      </c>
      <c r="CA45" s="178">
        <f t="shared" si="8"/>
        <v>0</v>
      </c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8">
        <f t="shared" si="9"/>
        <v>0</v>
      </c>
      <c r="DE45" s="178">
        <f t="shared" si="9"/>
        <v>0</v>
      </c>
      <c r="DF45" s="178">
        <f t="shared" si="9"/>
        <v>0</v>
      </c>
      <c r="DG45" s="178">
        <f t="shared" si="9"/>
        <v>0</v>
      </c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9"/>
    </row>
    <row r="46" spans="1:227" ht="12" customHeight="1" x14ac:dyDescent="0.25">
      <c r="A46" s="166"/>
      <c r="B46" s="448"/>
      <c r="C46" s="127"/>
      <c r="D46" s="126"/>
      <c r="E46" s="127"/>
      <c r="F46" s="174" t="s">
        <v>275</v>
      </c>
      <c r="G46" s="443"/>
      <c r="H46" s="441" t="s">
        <v>276</v>
      </c>
      <c r="I46" s="428" t="s">
        <v>262</v>
      </c>
      <c r="J46" s="175" t="s">
        <v>235</v>
      </c>
      <c r="K46" s="176"/>
      <c r="L46" s="176"/>
      <c r="M46" s="176"/>
      <c r="N46" s="176"/>
      <c r="O46" s="176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8">
        <f>IF(BD48=0,0,BD49*1000/BD48)</f>
        <v>0</v>
      </c>
      <c r="BE46" s="178">
        <f>IF(BE48=0,0,BE49*1000/BE48)</f>
        <v>0</v>
      </c>
      <c r="BF46" s="178">
        <f>IF(BF48=0,0,BF49*1000/BF48)</f>
        <v>0</v>
      </c>
      <c r="BG46" s="178">
        <f>IF(BG48=0,0,BG49*1000/BG48)</f>
        <v>0</v>
      </c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8">
        <f>IF(BX48=0,0,BX49*1000/BX48)</f>
        <v>0</v>
      </c>
      <c r="BY46" s="178">
        <f>IF(BY48=0,0,BY49*1000/BY48)</f>
        <v>0</v>
      </c>
      <c r="BZ46" s="178">
        <f>IF(BZ48=0,0,BZ49*1000/BZ48)</f>
        <v>0</v>
      </c>
      <c r="CA46" s="178">
        <f>IF(CA48=0,0,CA49*1000/CA48)</f>
        <v>0</v>
      </c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8">
        <f>IF(DD48=0,0,DD49*1000/DD48)</f>
        <v>0</v>
      </c>
      <c r="DE46" s="178">
        <f>IF(DE48=0,0,DE49*1000/DE48)</f>
        <v>0</v>
      </c>
      <c r="DF46" s="178">
        <f>IF(DF48=0,0,DF49*1000/DF48)</f>
        <v>0</v>
      </c>
      <c r="DG46" s="178">
        <f>IF(DG48=0,0,DG49*1000/DG48)</f>
        <v>0</v>
      </c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9"/>
    </row>
    <row r="47" spans="1:227" ht="12" customHeight="1" x14ac:dyDescent="0.25">
      <c r="A47" s="166"/>
      <c r="B47" s="448"/>
      <c r="C47" s="127"/>
      <c r="D47" s="126"/>
      <c r="E47" s="127"/>
      <c r="F47" s="174" t="s">
        <v>277</v>
      </c>
      <c r="G47" s="443"/>
      <c r="H47" s="442"/>
      <c r="I47" s="429"/>
      <c r="J47" s="180" t="s">
        <v>237</v>
      </c>
      <c r="K47" s="176"/>
      <c r="L47" s="176"/>
      <c r="M47" s="176"/>
      <c r="N47" s="176"/>
      <c r="O47" s="176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8">
        <f>IF(BD48=0,0,BD50*1000/BD48)</f>
        <v>0</v>
      </c>
      <c r="BE47" s="178">
        <f>IF(BE48=0,0,BE50*1000/BE48)</f>
        <v>0</v>
      </c>
      <c r="BF47" s="178">
        <f>IF(BF48=0,0,BF50*1000/BF48)</f>
        <v>0</v>
      </c>
      <c r="BG47" s="178">
        <f>IF(BG48=0,0,BG50*1000/BG48)</f>
        <v>0</v>
      </c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8">
        <f>IF(BX48=0,0,BX50*1000/BX48)</f>
        <v>0</v>
      </c>
      <c r="BY47" s="178">
        <f>IF(BY48=0,0,BY50*1000/BY48)</f>
        <v>0</v>
      </c>
      <c r="BZ47" s="178">
        <f>IF(BZ48=0,0,BZ50*1000/BZ48)</f>
        <v>0</v>
      </c>
      <c r="CA47" s="178">
        <f>IF(CA48=0,0,CA50*1000/CA48)</f>
        <v>0</v>
      </c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8">
        <f>IF(DD48=0,0,DD50*1000/DD48)</f>
        <v>0</v>
      </c>
      <c r="DE47" s="178">
        <f>IF(DE48=0,0,DE50*1000/DE48)</f>
        <v>0</v>
      </c>
      <c r="DF47" s="178">
        <f>IF(DF48=0,0,DF50*1000/DF48)</f>
        <v>0</v>
      </c>
      <c r="DG47" s="178">
        <f>IF(DG48=0,0,DG50*1000/DG48)</f>
        <v>0</v>
      </c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9"/>
    </row>
    <row r="48" spans="1:227" ht="12" customHeight="1" x14ac:dyDescent="0.25">
      <c r="A48" s="166"/>
      <c r="B48" s="448"/>
      <c r="C48" s="127"/>
      <c r="D48" s="126"/>
      <c r="E48" s="127"/>
      <c r="F48" s="174" t="s">
        <v>278</v>
      </c>
      <c r="G48" s="443"/>
      <c r="H48" s="442"/>
      <c r="I48" s="430" t="s">
        <v>265</v>
      </c>
      <c r="J48" s="430"/>
      <c r="K48" s="176"/>
      <c r="L48" s="176"/>
      <c r="M48" s="176"/>
      <c r="N48" s="176"/>
      <c r="O48" s="176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8">
        <f t="shared" ref="BD48:BG50" si="10">SUM(BH48,BL48,BP48,BT48)</f>
        <v>0</v>
      </c>
      <c r="BE48" s="178">
        <f t="shared" si="10"/>
        <v>0</v>
      </c>
      <c r="BF48" s="178">
        <f t="shared" si="10"/>
        <v>0</v>
      </c>
      <c r="BG48" s="178">
        <f t="shared" si="10"/>
        <v>0</v>
      </c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8">
        <f t="shared" ref="BX48:CA50" si="11">SUM(CB48,CF48,CJ48,CN48,CR48,CV48)</f>
        <v>0</v>
      </c>
      <c r="BY48" s="178">
        <f t="shared" si="11"/>
        <v>0</v>
      </c>
      <c r="BZ48" s="178">
        <f t="shared" si="11"/>
        <v>0</v>
      </c>
      <c r="CA48" s="178">
        <f t="shared" si="11"/>
        <v>0</v>
      </c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8">
        <f t="shared" ref="DD48:DG50" si="12">SUM(DH48,DL48,DP48,DT48,DX48,EB48,EF48,EJ48,EN48,ER48,EV48,EZ48,FD48,FH48,FL48,FP48,FT48)</f>
        <v>0</v>
      </c>
      <c r="DE48" s="178">
        <f t="shared" si="12"/>
        <v>0</v>
      </c>
      <c r="DF48" s="178">
        <f t="shared" si="12"/>
        <v>0</v>
      </c>
      <c r="DG48" s="178">
        <f t="shared" si="12"/>
        <v>0</v>
      </c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9"/>
    </row>
    <row r="49" spans="1:227" ht="12" customHeight="1" x14ac:dyDescent="0.25">
      <c r="A49" s="166"/>
      <c r="B49" s="448"/>
      <c r="C49" s="127"/>
      <c r="D49" s="126"/>
      <c r="E49" s="127"/>
      <c r="F49" s="174" t="s">
        <v>279</v>
      </c>
      <c r="G49" s="443"/>
      <c r="H49" s="443"/>
      <c r="I49" s="431" t="s">
        <v>267</v>
      </c>
      <c r="J49" s="175" t="s">
        <v>235</v>
      </c>
      <c r="K49" s="176"/>
      <c r="L49" s="176"/>
      <c r="M49" s="176"/>
      <c r="N49" s="176"/>
      <c r="O49" s="176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8">
        <f t="shared" si="10"/>
        <v>0</v>
      </c>
      <c r="BE49" s="178">
        <f t="shared" si="10"/>
        <v>0</v>
      </c>
      <c r="BF49" s="178">
        <f t="shared" si="10"/>
        <v>0</v>
      </c>
      <c r="BG49" s="178">
        <f t="shared" si="10"/>
        <v>0</v>
      </c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8">
        <f t="shared" si="11"/>
        <v>0</v>
      </c>
      <c r="BY49" s="178">
        <f t="shared" si="11"/>
        <v>0</v>
      </c>
      <c r="BZ49" s="178">
        <f t="shared" si="11"/>
        <v>0</v>
      </c>
      <c r="CA49" s="178">
        <f t="shared" si="11"/>
        <v>0</v>
      </c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8">
        <f t="shared" si="12"/>
        <v>0</v>
      </c>
      <c r="DE49" s="178">
        <f t="shared" si="12"/>
        <v>0</v>
      </c>
      <c r="DF49" s="178">
        <f t="shared" si="12"/>
        <v>0</v>
      </c>
      <c r="DG49" s="178">
        <f t="shared" si="12"/>
        <v>0</v>
      </c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9"/>
    </row>
    <row r="50" spans="1:227" ht="12" customHeight="1" x14ac:dyDescent="0.25">
      <c r="A50" s="166"/>
      <c r="B50" s="448"/>
      <c r="C50" s="127"/>
      <c r="D50" s="126"/>
      <c r="E50" s="127"/>
      <c r="F50" s="174" t="s">
        <v>280</v>
      </c>
      <c r="G50" s="443"/>
      <c r="H50" s="443"/>
      <c r="I50" s="432"/>
      <c r="J50" s="180" t="s">
        <v>237</v>
      </c>
      <c r="K50" s="176"/>
      <c r="L50" s="176"/>
      <c r="M50" s="176"/>
      <c r="N50" s="176"/>
      <c r="O50" s="176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8">
        <f t="shared" si="10"/>
        <v>0</v>
      </c>
      <c r="BE50" s="178">
        <f t="shared" si="10"/>
        <v>0</v>
      </c>
      <c r="BF50" s="178">
        <f t="shared" si="10"/>
        <v>0</v>
      </c>
      <c r="BG50" s="178">
        <f t="shared" si="10"/>
        <v>0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8">
        <f t="shared" si="11"/>
        <v>0</v>
      </c>
      <c r="BY50" s="178">
        <f t="shared" si="11"/>
        <v>0</v>
      </c>
      <c r="BZ50" s="178">
        <f t="shared" si="11"/>
        <v>0</v>
      </c>
      <c r="CA50" s="178">
        <f t="shared" si="11"/>
        <v>0</v>
      </c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8">
        <f t="shared" si="12"/>
        <v>0</v>
      </c>
      <c r="DE50" s="178">
        <f t="shared" si="12"/>
        <v>0</v>
      </c>
      <c r="DF50" s="178">
        <f t="shared" si="12"/>
        <v>0</v>
      </c>
      <c r="DG50" s="178">
        <f t="shared" si="12"/>
        <v>0</v>
      </c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9"/>
    </row>
    <row r="51" spans="1:227" ht="12" customHeight="1" x14ac:dyDescent="0.25">
      <c r="A51" s="166"/>
      <c r="B51" s="448"/>
      <c r="C51" s="127"/>
      <c r="D51" s="126"/>
      <c r="E51" s="127"/>
      <c r="F51" s="174" t="s">
        <v>281</v>
      </c>
      <c r="G51" s="431" t="s">
        <v>174</v>
      </c>
      <c r="H51" s="434" t="s">
        <v>282</v>
      </c>
      <c r="I51" s="435"/>
      <c r="J51" s="175" t="s">
        <v>235</v>
      </c>
      <c r="K51" s="176"/>
      <c r="L51" s="176"/>
      <c r="M51" s="176"/>
      <c r="N51" s="176"/>
      <c r="O51" s="176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9"/>
    </row>
    <row r="52" spans="1:227" ht="12" customHeight="1" x14ac:dyDescent="0.25">
      <c r="A52" s="166"/>
      <c r="B52" s="448"/>
      <c r="C52" s="127"/>
      <c r="D52" s="126"/>
      <c r="E52" s="127"/>
      <c r="F52" s="174" t="s">
        <v>283</v>
      </c>
      <c r="G52" s="433"/>
      <c r="H52" s="436"/>
      <c r="I52" s="437"/>
      <c r="J52" s="180" t="s">
        <v>237</v>
      </c>
      <c r="K52" s="176"/>
      <c r="L52" s="176"/>
      <c r="M52" s="176"/>
      <c r="N52" s="176"/>
      <c r="O52" s="176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9"/>
    </row>
    <row r="53" spans="1:227" ht="12" customHeight="1" x14ac:dyDescent="0.25">
      <c r="A53" s="166"/>
      <c r="B53" s="448"/>
      <c r="C53" s="127"/>
      <c r="D53" s="126"/>
      <c r="E53" s="127"/>
      <c r="F53" s="174">
        <v>9</v>
      </c>
      <c r="G53" s="433"/>
      <c r="H53" s="438" t="s">
        <v>284</v>
      </c>
      <c r="I53" s="439"/>
      <c r="J53" s="440"/>
      <c r="K53" s="176"/>
      <c r="L53" s="176"/>
      <c r="M53" s="176"/>
      <c r="N53" s="176"/>
      <c r="O53" s="176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9"/>
    </row>
    <row r="54" spans="1:227" ht="12" customHeight="1" x14ac:dyDescent="0.25">
      <c r="A54" s="166"/>
      <c r="B54" s="448"/>
      <c r="C54" s="127"/>
      <c r="D54" s="126"/>
      <c r="E54" s="127"/>
      <c r="F54" s="174" t="s">
        <v>285</v>
      </c>
      <c r="G54" s="432"/>
      <c r="H54" s="434" t="s">
        <v>286</v>
      </c>
      <c r="I54" s="435"/>
      <c r="J54" s="175" t="s">
        <v>235</v>
      </c>
      <c r="K54" s="176"/>
      <c r="L54" s="176"/>
      <c r="M54" s="176"/>
      <c r="N54" s="176"/>
      <c r="O54" s="176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9"/>
    </row>
    <row r="55" spans="1:227" ht="12" customHeight="1" x14ac:dyDescent="0.25">
      <c r="A55" s="166"/>
      <c r="B55" s="449"/>
      <c r="C55" s="181"/>
      <c r="D55" s="126"/>
      <c r="E55" s="127"/>
      <c r="F55" s="174" t="s">
        <v>287</v>
      </c>
      <c r="G55" s="432"/>
      <c r="H55" s="436"/>
      <c r="I55" s="437"/>
      <c r="J55" s="180" t="s">
        <v>237</v>
      </c>
      <c r="K55" s="176"/>
      <c r="L55" s="176"/>
      <c r="M55" s="176"/>
      <c r="N55" s="176"/>
      <c r="O55" s="176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9"/>
    </row>
    <row r="56" spans="1:227" ht="11.25" customHeight="1" x14ac:dyDescent="0.25">
      <c r="A56" s="126"/>
      <c r="B56" s="140"/>
      <c r="C56" s="126"/>
      <c r="D56" s="126"/>
      <c r="E56" s="126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</row>
    <row r="57" spans="1:227" ht="11.25" customHeight="1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7"/>
      <c r="L57" s="127"/>
      <c r="M57" s="127"/>
      <c r="N57" s="126"/>
      <c r="O57" s="126"/>
      <c r="P57" s="127"/>
      <c r="Q57" s="127"/>
      <c r="R57" s="127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  <c r="EQ57" s="126"/>
      <c r="ER57" s="126"/>
      <c r="ES57" s="126"/>
      <c r="ET57" s="126"/>
      <c r="EU57" s="126"/>
      <c r="EV57" s="126"/>
      <c r="EW57" s="126"/>
      <c r="EX57" s="126"/>
      <c r="EY57" s="126"/>
      <c r="EZ57" s="126"/>
      <c r="FA57" s="126"/>
      <c r="FB57" s="126"/>
      <c r="FC57" s="126"/>
      <c r="FD57" s="126"/>
      <c r="FE57" s="126"/>
      <c r="FF57" s="126"/>
      <c r="FG57" s="126"/>
      <c r="FH57" s="126"/>
      <c r="FI57" s="126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6"/>
      <c r="GF57" s="126"/>
      <c r="GG57" s="126"/>
      <c r="GH57" s="126"/>
      <c r="GI57" s="126"/>
      <c r="GJ57" s="126"/>
      <c r="GK57" s="126"/>
      <c r="GL57" s="126"/>
      <c r="GM57" s="126"/>
    </row>
    <row r="58" spans="1:227" ht="11.25" customHeight="1" x14ac:dyDescent="0.25">
      <c r="A58" s="126"/>
      <c r="B58" s="126"/>
      <c r="C58" s="126"/>
      <c r="D58" s="126"/>
      <c r="E58" s="126"/>
      <c r="F58" s="126"/>
      <c r="G58" s="475" t="s">
        <v>615</v>
      </c>
      <c r="H58" s="475"/>
      <c r="I58" s="475"/>
      <c r="J58" s="127"/>
      <c r="K58" s="172">
        <f>$D57</f>
        <v>0</v>
      </c>
      <c r="L58" s="172">
        <f>$D57</f>
        <v>0</v>
      </c>
      <c r="M58" s="172">
        <f>$D57</f>
        <v>0</v>
      </c>
      <c r="N58" s="182">
        <f>$D57</f>
        <v>0</v>
      </c>
      <c r="O58" s="182"/>
      <c r="P58" s="172">
        <f>$D57</f>
        <v>0</v>
      </c>
      <c r="Q58" s="172">
        <f>$D57</f>
        <v>0</v>
      </c>
      <c r="R58" s="172">
        <f>$D57</f>
        <v>0</v>
      </c>
      <c r="S58" s="182">
        <f>$D57</f>
        <v>0</v>
      </c>
      <c r="T58" s="181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126"/>
      <c r="GE58" s="126"/>
      <c r="GF58" s="126"/>
      <c r="GG58" s="126"/>
      <c r="GH58" s="126"/>
      <c r="GI58" s="126"/>
      <c r="GJ58" s="126"/>
      <c r="GK58" s="126"/>
      <c r="GL58" s="126"/>
      <c r="GM58" s="126"/>
    </row>
    <row r="59" spans="1:227" ht="11.25" customHeight="1" x14ac:dyDescent="0.25">
      <c r="A59" s="126"/>
      <c r="B59" s="126"/>
      <c r="C59" s="126"/>
      <c r="D59" s="126"/>
      <c r="E59" s="126"/>
      <c r="F59" s="126"/>
      <c r="G59" s="475" t="s">
        <v>616</v>
      </c>
      <c r="H59" s="475"/>
      <c r="I59" s="475"/>
      <c r="J59" s="127"/>
      <c r="K59" s="183"/>
      <c r="L59" s="183"/>
      <c r="M59" s="183"/>
      <c r="N59" s="177"/>
      <c r="O59" s="177"/>
      <c r="P59" s="184"/>
      <c r="Q59" s="184"/>
      <c r="R59" s="184"/>
      <c r="S59" s="177"/>
      <c r="T59" s="181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126"/>
      <c r="GE59" s="126"/>
      <c r="GF59" s="126"/>
      <c r="GG59" s="126"/>
      <c r="GH59" s="126"/>
      <c r="GI59" s="126"/>
      <c r="GJ59" s="126"/>
      <c r="GK59" s="126"/>
      <c r="GL59" s="126"/>
      <c r="GM59" s="126"/>
    </row>
    <row r="60" spans="1:227" ht="11.25" customHeight="1" x14ac:dyDescent="0.25">
      <c r="A60" s="126"/>
      <c r="B60" s="126"/>
      <c r="C60" s="126"/>
      <c r="D60" s="126"/>
      <c r="E60" s="126"/>
      <c r="F60" s="126"/>
      <c r="G60" s="475" t="s">
        <v>617</v>
      </c>
      <c r="H60" s="475"/>
      <c r="I60" s="475"/>
      <c r="J60" s="127"/>
      <c r="K60" s="178">
        <f>K59*K58</f>
        <v>0</v>
      </c>
      <c r="L60" s="178">
        <f>L59*L58</f>
        <v>0</v>
      </c>
      <c r="M60" s="178">
        <f>M59*M58</f>
        <v>0</v>
      </c>
      <c r="N60" s="177"/>
      <c r="O60" s="177"/>
      <c r="P60" s="178">
        <f>P59*P58</f>
        <v>0</v>
      </c>
      <c r="Q60" s="178">
        <f>Q59*Q58</f>
        <v>0</v>
      </c>
      <c r="R60" s="178">
        <f>R59*R58</f>
        <v>0</v>
      </c>
      <c r="S60" s="177"/>
      <c r="T60" s="181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  <c r="EQ60" s="126"/>
      <c r="ER60" s="126"/>
      <c r="ES60" s="126"/>
      <c r="ET60" s="126"/>
      <c r="EU60" s="126"/>
      <c r="EV60" s="126"/>
      <c r="EW60" s="126"/>
      <c r="EX60" s="126"/>
      <c r="EY60" s="126"/>
      <c r="EZ60" s="126"/>
      <c r="FA60" s="126"/>
      <c r="FB60" s="126"/>
      <c r="FC60" s="126"/>
      <c r="FD60" s="126"/>
      <c r="FE60" s="126"/>
      <c r="FF60" s="126"/>
      <c r="FG60" s="126"/>
      <c r="FH60" s="126"/>
      <c r="FI60" s="126"/>
      <c r="FJ60" s="126"/>
      <c r="FK60" s="126"/>
      <c r="FL60" s="126"/>
      <c r="FM60" s="126"/>
      <c r="FN60" s="126"/>
      <c r="FO60" s="126"/>
      <c r="FP60" s="126"/>
      <c r="FQ60" s="126"/>
      <c r="FR60" s="126"/>
      <c r="FS60" s="126"/>
      <c r="FT60" s="126"/>
      <c r="FU60" s="126"/>
      <c r="FV60" s="126"/>
      <c r="FW60" s="126"/>
      <c r="FX60" s="126"/>
      <c r="FY60" s="126"/>
      <c r="FZ60" s="126"/>
      <c r="GA60" s="126"/>
      <c r="GB60" s="126"/>
      <c r="GC60" s="126"/>
      <c r="GD60" s="126"/>
      <c r="GE60" s="126"/>
      <c r="GF60" s="126"/>
      <c r="GG60" s="126"/>
      <c r="GH60" s="126"/>
      <c r="GI60" s="126"/>
      <c r="GJ60" s="126"/>
      <c r="GK60" s="126"/>
      <c r="GL60" s="126"/>
      <c r="GM60" s="126"/>
    </row>
    <row r="61" spans="1:227" ht="11.25" customHeight="1" x14ac:dyDescent="0.25">
      <c r="A61" s="126"/>
      <c r="B61" s="126"/>
      <c r="C61" s="126"/>
      <c r="D61" s="126"/>
      <c r="E61" s="126"/>
      <c r="F61" s="126"/>
      <c r="G61" s="475" t="s">
        <v>618</v>
      </c>
      <c r="H61" s="475"/>
      <c r="I61" s="475"/>
      <c r="J61" s="127"/>
      <c r="K61" s="183"/>
      <c r="L61" s="183"/>
      <c r="M61" s="178">
        <f>IF(M65=0,0,M68*1000/M65)</f>
        <v>0</v>
      </c>
      <c r="N61" s="177"/>
      <c r="O61" s="177"/>
      <c r="P61" s="184"/>
      <c r="Q61" s="184"/>
      <c r="R61" s="178">
        <f>IF(R65=0,0,R68*1000/R65)</f>
        <v>0</v>
      </c>
      <c r="S61" s="177"/>
      <c r="T61" s="181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  <c r="EQ61" s="126"/>
      <c r="ER61" s="126"/>
      <c r="ES61" s="126"/>
      <c r="ET61" s="126"/>
      <c r="EU61" s="126"/>
      <c r="EV61" s="126"/>
      <c r="EW61" s="126"/>
      <c r="EX61" s="126"/>
      <c r="EY61" s="126"/>
      <c r="EZ61" s="126"/>
      <c r="FA61" s="126"/>
      <c r="FB61" s="126"/>
      <c r="FC61" s="126"/>
      <c r="FD61" s="126"/>
      <c r="FE61" s="126"/>
      <c r="FF61" s="126"/>
      <c r="FG61" s="126"/>
      <c r="FH61" s="126"/>
      <c r="FI61" s="126"/>
      <c r="FJ61" s="126"/>
      <c r="FK61" s="126"/>
      <c r="FL61" s="126"/>
      <c r="FM61" s="126"/>
      <c r="FN61" s="126"/>
      <c r="FO61" s="126"/>
      <c r="FP61" s="126"/>
      <c r="FQ61" s="126"/>
      <c r="FR61" s="126"/>
      <c r="FS61" s="126"/>
      <c r="FT61" s="126"/>
      <c r="FU61" s="126"/>
      <c r="FV61" s="126"/>
      <c r="FW61" s="126"/>
      <c r="FX61" s="126"/>
      <c r="FY61" s="126"/>
      <c r="FZ61" s="126"/>
      <c r="GA61" s="126"/>
      <c r="GB61" s="126"/>
      <c r="GC61" s="126"/>
      <c r="GD61" s="126"/>
      <c r="GE61" s="126"/>
      <c r="GF61" s="126"/>
      <c r="GG61" s="126"/>
      <c r="GH61" s="126"/>
      <c r="GI61" s="126"/>
      <c r="GJ61" s="126"/>
      <c r="GK61" s="126"/>
      <c r="GL61" s="126"/>
      <c r="GM61" s="126"/>
    </row>
    <row r="62" spans="1:227" ht="11.25" customHeight="1" x14ac:dyDescent="0.25">
      <c r="A62" s="126"/>
      <c r="B62" s="126"/>
      <c r="C62" s="126"/>
      <c r="D62" s="126"/>
      <c r="E62" s="126"/>
      <c r="F62" s="126"/>
      <c r="G62" s="475" t="s">
        <v>619</v>
      </c>
      <c r="H62" s="475"/>
      <c r="I62" s="475"/>
      <c r="J62" s="127"/>
      <c r="K62" s="178">
        <f>K61*K58</f>
        <v>0</v>
      </c>
      <c r="L62" s="178">
        <f>L61*L58</f>
        <v>0</v>
      </c>
      <c r="M62" s="178">
        <f>IF(M65=0,0,M69*1000/M65)</f>
        <v>0</v>
      </c>
      <c r="N62" s="177"/>
      <c r="O62" s="177"/>
      <c r="P62" s="178">
        <f>P61*P58</f>
        <v>0</v>
      </c>
      <c r="Q62" s="178">
        <f>Q61*Q58</f>
        <v>0</v>
      </c>
      <c r="R62" s="178">
        <f>IF(R65=0,0,R69*1000/R65)</f>
        <v>0</v>
      </c>
      <c r="S62" s="177"/>
      <c r="T62" s="181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  <c r="FH62" s="126"/>
      <c r="FI62" s="126"/>
      <c r="FJ62" s="126"/>
      <c r="FK62" s="126"/>
      <c r="FL62" s="126"/>
      <c r="FM62" s="126"/>
      <c r="FN62" s="126"/>
      <c r="FO62" s="126"/>
      <c r="FP62" s="126"/>
      <c r="FQ62" s="126"/>
      <c r="FR62" s="126"/>
      <c r="FS62" s="126"/>
      <c r="FT62" s="126"/>
      <c r="FU62" s="126"/>
      <c r="FV62" s="126"/>
      <c r="FW62" s="126"/>
      <c r="FX62" s="126"/>
      <c r="FY62" s="126"/>
      <c r="FZ62" s="126"/>
      <c r="GA62" s="126"/>
      <c r="GB62" s="126"/>
      <c r="GC62" s="126"/>
      <c r="GD62" s="126"/>
      <c r="GE62" s="126"/>
      <c r="GF62" s="126"/>
      <c r="GG62" s="126"/>
      <c r="GH62" s="126"/>
      <c r="GI62" s="126"/>
      <c r="GJ62" s="126"/>
      <c r="GK62" s="126"/>
      <c r="GL62" s="126"/>
      <c r="GM62" s="126"/>
    </row>
    <row r="63" spans="1:227" ht="11.25" customHeight="1" x14ac:dyDescent="0.25">
      <c r="A63" s="126"/>
      <c r="B63" s="126"/>
      <c r="C63" s="126"/>
      <c r="D63" s="126"/>
      <c r="E63" s="126"/>
      <c r="F63" s="126"/>
      <c r="G63" s="475" t="s">
        <v>620</v>
      </c>
      <c r="H63" s="475"/>
      <c r="I63" s="475"/>
      <c r="J63" s="127"/>
      <c r="K63" s="178">
        <f>IF(K67=0,0,K68*1000/K67)</f>
        <v>0</v>
      </c>
      <c r="L63" s="178">
        <f>IF(L67=0,0,L68*1000/L67)</f>
        <v>0</v>
      </c>
      <c r="M63" s="178">
        <f>IF(M67=0,0,M68*1000/M67)</f>
        <v>0</v>
      </c>
      <c r="N63" s="177"/>
      <c r="O63" s="177"/>
      <c r="P63" s="178">
        <f>IF(P67=0,0,P68*1000/P67)</f>
        <v>0</v>
      </c>
      <c r="Q63" s="178">
        <f>IF(Q67=0,0,Q68*1000/Q67)</f>
        <v>0</v>
      </c>
      <c r="R63" s="178">
        <f>IF(R67=0,0,R68*1000/R67)</f>
        <v>0</v>
      </c>
      <c r="S63" s="177"/>
      <c r="T63" s="181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X63" s="126"/>
      <c r="FY63" s="126"/>
      <c r="FZ63" s="126"/>
      <c r="GA63" s="126"/>
      <c r="GB63" s="126"/>
      <c r="GC63" s="126"/>
      <c r="GD63" s="126"/>
      <c r="GE63" s="126"/>
      <c r="GF63" s="126"/>
      <c r="GG63" s="126"/>
      <c r="GH63" s="126"/>
      <c r="GI63" s="126"/>
      <c r="GJ63" s="126"/>
      <c r="GK63" s="126"/>
      <c r="GL63" s="126"/>
      <c r="GM63" s="126"/>
    </row>
    <row r="64" spans="1:227" ht="11.25" customHeight="1" x14ac:dyDescent="0.25">
      <c r="A64" s="126"/>
      <c r="B64" s="126"/>
      <c r="C64" s="126"/>
      <c r="D64" s="126"/>
      <c r="E64" s="126"/>
      <c r="F64" s="126"/>
      <c r="G64" s="475" t="s">
        <v>621</v>
      </c>
      <c r="H64" s="475"/>
      <c r="I64" s="475"/>
      <c r="J64" s="127"/>
      <c r="K64" s="178">
        <f>IF(K67=0,0,K69*1000/K67)</f>
        <v>0</v>
      </c>
      <c r="L64" s="178">
        <f>IF(L67=0,0,L69*1000/L67)</f>
        <v>0</v>
      </c>
      <c r="M64" s="178">
        <f>IF(M67=0,0,M69*1000/M67)</f>
        <v>0</v>
      </c>
      <c r="N64" s="177"/>
      <c r="O64" s="177"/>
      <c r="P64" s="178">
        <f>IF(P67=0,0,P69*1000/P67)</f>
        <v>0</v>
      </c>
      <c r="Q64" s="178">
        <f>IF(Q67=0,0,Q69*1000/Q67)</f>
        <v>0</v>
      </c>
      <c r="R64" s="178">
        <f>IF(R67=0,0,R69*1000/R67)</f>
        <v>0</v>
      </c>
      <c r="S64" s="177"/>
      <c r="T64" s="181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X64" s="126"/>
      <c r="FY64" s="126"/>
      <c r="FZ64" s="126"/>
      <c r="GA64" s="126"/>
      <c r="GB64" s="126"/>
      <c r="GC64" s="126"/>
      <c r="GD64" s="126"/>
      <c r="GE64" s="126"/>
      <c r="GF64" s="126"/>
      <c r="GG64" s="126"/>
      <c r="GH64" s="126"/>
      <c r="GI64" s="126"/>
      <c r="GJ64" s="126"/>
      <c r="GK64" s="126"/>
      <c r="GL64" s="126"/>
      <c r="GM64" s="126"/>
    </row>
    <row r="65" spans="1:195" ht="11.25" customHeight="1" x14ac:dyDescent="0.25">
      <c r="A65" s="126"/>
      <c r="B65" s="126"/>
      <c r="C65" s="126"/>
      <c r="D65" s="126"/>
      <c r="E65" s="126"/>
      <c r="F65" s="126"/>
      <c r="G65" s="475" t="s">
        <v>622</v>
      </c>
      <c r="H65" s="475"/>
      <c r="I65" s="475"/>
      <c r="J65" s="127"/>
      <c r="K65" s="183"/>
      <c r="L65" s="183"/>
      <c r="M65" s="183"/>
      <c r="N65" s="177"/>
      <c r="O65" s="177"/>
      <c r="P65" s="184"/>
      <c r="Q65" s="184"/>
      <c r="R65" s="184"/>
      <c r="S65" s="177"/>
      <c r="T65" s="181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X65" s="126"/>
      <c r="FY65" s="126"/>
      <c r="FZ65" s="126"/>
      <c r="GA65" s="126"/>
      <c r="GB65" s="126"/>
      <c r="GC65" s="126"/>
      <c r="GD65" s="126"/>
      <c r="GE65" s="126"/>
      <c r="GF65" s="126"/>
      <c r="GG65" s="126"/>
      <c r="GH65" s="126"/>
      <c r="GI65" s="126"/>
      <c r="GJ65" s="126"/>
      <c r="GK65" s="126"/>
      <c r="GL65" s="126"/>
      <c r="GM65" s="126"/>
    </row>
    <row r="66" spans="1:195" ht="11.25" customHeight="1" x14ac:dyDescent="0.25">
      <c r="A66" s="126"/>
      <c r="B66" s="126"/>
      <c r="C66" s="126"/>
      <c r="D66" s="126"/>
      <c r="E66" s="126"/>
      <c r="F66" s="126"/>
      <c r="G66" s="475" t="s">
        <v>623</v>
      </c>
      <c r="H66" s="475"/>
      <c r="I66" s="475"/>
      <c r="J66" s="127"/>
      <c r="K66" s="183"/>
      <c r="L66" s="183"/>
      <c r="M66" s="183"/>
      <c r="N66" s="177"/>
      <c r="O66" s="177"/>
      <c r="P66" s="184"/>
      <c r="Q66" s="184"/>
      <c r="R66" s="184"/>
      <c r="S66" s="177"/>
      <c r="T66" s="181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X66" s="126"/>
      <c r="FY66" s="126"/>
      <c r="FZ66" s="126"/>
      <c r="GA66" s="126"/>
      <c r="GB66" s="126"/>
      <c r="GC66" s="126"/>
      <c r="GD66" s="126"/>
      <c r="GE66" s="126"/>
      <c r="GF66" s="126"/>
      <c r="GG66" s="126"/>
      <c r="GH66" s="126"/>
      <c r="GI66" s="126"/>
      <c r="GJ66" s="126"/>
      <c r="GK66" s="126"/>
      <c r="GL66" s="126"/>
      <c r="GM66" s="126"/>
    </row>
    <row r="67" spans="1:195" ht="11.25" customHeight="1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7"/>
      <c r="K67" s="178">
        <f>K65*K66</f>
        <v>0</v>
      </c>
      <c r="L67" s="178">
        <f>L65*L66</f>
        <v>0</v>
      </c>
      <c r="M67" s="178">
        <f>M65*M66</f>
        <v>0</v>
      </c>
      <c r="N67" s="177"/>
      <c r="O67" s="177"/>
      <c r="P67" s="178">
        <f>P65*P66</f>
        <v>0</v>
      </c>
      <c r="Q67" s="178">
        <f>Q65*Q66</f>
        <v>0</v>
      </c>
      <c r="R67" s="178">
        <f>R65*R66</f>
        <v>0</v>
      </c>
      <c r="S67" s="177"/>
      <c r="T67" s="181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  <c r="FL67" s="126"/>
      <c r="FM67" s="126"/>
      <c r="FN67" s="126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6"/>
      <c r="GA67" s="126"/>
      <c r="GB67" s="126"/>
      <c r="GC67" s="126"/>
      <c r="GD67" s="126"/>
      <c r="GE67" s="126"/>
      <c r="GF67" s="126"/>
      <c r="GG67" s="126"/>
      <c r="GH67" s="126"/>
      <c r="GI67" s="126"/>
      <c r="GJ67" s="126"/>
      <c r="GK67" s="126"/>
      <c r="GL67" s="126"/>
      <c r="GM67" s="126"/>
    </row>
    <row r="68" spans="1:195" ht="11.25" customHeight="1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7"/>
      <c r="K68" s="178">
        <f>K61*K65/1000</f>
        <v>0</v>
      </c>
      <c r="L68" s="178">
        <f>L61*L65/1000</f>
        <v>0</v>
      </c>
      <c r="M68" s="178">
        <f>M59*M65/1000+M76+M81+M86</f>
        <v>0</v>
      </c>
      <c r="N68" s="177"/>
      <c r="O68" s="177"/>
      <c r="P68" s="178">
        <f>P61*P65/1000</f>
        <v>0</v>
      </c>
      <c r="Q68" s="178">
        <f>Q61*Q65/1000</f>
        <v>0</v>
      </c>
      <c r="R68" s="178">
        <f>R59*R65/1000+R76+R81+R86</f>
        <v>0</v>
      </c>
      <c r="S68" s="177"/>
      <c r="T68" s="181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FB68" s="126"/>
      <c r="FC68" s="126"/>
      <c r="FD68" s="126"/>
      <c r="FE68" s="126"/>
      <c r="FF68" s="126"/>
      <c r="FG68" s="126"/>
      <c r="FH68" s="126"/>
      <c r="FI68" s="126"/>
      <c r="FJ68" s="126"/>
      <c r="FK68" s="126"/>
      <c r="FL68" s="126"/>
      <c r="FM68" s="126"/>
      <c r="FN68" s="126"/>
      <c r="FO68" s="126"/>
      <c r="FP68" s="126"/>
      <c r="FQ68" s="126"/>
      <c r="FR68" s="126"/>
      <c r="FS68" s="126"/>
      <c r="FT68" s="126"/>
      <c r="FU68" s="126"/>
      <c r="FV68" s="126"/>
      <c r="FW68" s="126"/>
      <c r="FX68" s="126"/>
      <c r="FY68" s="126"/>
      <c r="FZ68" s="126"/>
      <c r="GA68" s="126"/>
      <c r="GB68" s="126"/>
      <c r="GC68" s="126"/>
      <c r="GD68" s="126"/>
      <c r="GE68" s="126"/>
      <c r="GF68" s="126"/>
      <c r="GG68" s="126"/>
      <c r="GH68" s="126"/>
      <c r="GI68" s="126"/>
      <c r="GJ68" s="126"/>
      <c r="GK68" s="126"/>
      <c r="GL68" s="126"/>
      <c r="GM68" s="126"/>
    </row>
    <row r="69" spans="1:195" ht="11.25" customHeight="1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7"/>
      <c r="K69" s="178">
        <f>K62*K65/1000</f>
        <v>0</v>
      </c>
      <c r="L69" s="178">
        <f>L62*L65/1000</f>
        <v>0</v>
      </c>
      <c r="M69" s="178">
        <f>M60*M65/1000+M77+M82+M87</f>
        <v>0</v>
      </c>
      <c r="N69" s="177"/>
      <c r="O69" s="177"/>
      <c r="P69" s="178">
        <f>P62*P65/1000</f>
        <v>0</v>
      </c>
      <c r="Q69" s="178">
        <f>Q62*Q65/1000</f>
        <v>0</v>
      </c>
      <c r="R69" s="178">
        <f>R60*R65/1000+R77+R82+R87</f>
        <v>0</v>
      </c>
      <c r="S69" s="177"/>
      <c r="T69" s="181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</row>
    <row r="70" spans="1:195" ht="11.25" customHeight="1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7"/>
      <c r="K70" s="183"/>
      <c r="L70" s="177"/>
      <c r="M70" s="177"/>
      <c r="N70" s="177"/>
      <c r="O70" s="177"/>
      <c r="P70" s="184"/>
      <c r="Q70" s="177"/>
      <c r="R70" s="177"/>
      <c r="S70" s="177"/>
      <c r="T70" s="181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</row>
    <row r="71" spans="1:195" ht="11.25" customHeight="1" x14ac:dyDescent="0.25">
      <c r="A71" s="126"/>
      <c r="B71" s="126"/>
      <c r="C71" s="126"/>
      <c r="D71" s="126"/>
      <c r="E71" s="126"/>
      <c r="F71" s="126"/>
      <c r="G71" s="126"/>
      <c r="H71" s="126"/>
      <c r="I71" s="126"/>
      <c r="J71" s="127"/>
      <c r="K71" s="178">
        <f>K70*K58</f>
        <v>0</v>
      </c>
      <c r="L71" s="177"/>
      <c r="M71" s="177"/>
      <c r="N71" s="177"/>
      <c r="O71" s="177"/>
      <c r="P71" s="178">
        <f>P70*P58</f>
        <v>0</v>
      </c>
      <c r="Q71" s="177"/>
      <c r="R71" s="177"/>
      <c r="S71" s="177"/>
      <c r="T71" s="181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</row>
    <row r="72" spans="1:195" ht="11.25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7"/>
      <c r="K72" s="183"/>
      <c r="L72" s="177"/>
      <c r="M72" s="177"/>
      <c r="N72" s="177"/>
      <c r="O72" s="177"/>
      <c r="P72" s="184"/>
      <c r="Q72" s="177"/>
      <c r="R72" s="177"/>
      <c r="S72" s="177"/>
      <c r="T72" s="181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</row>
    <row r="73" spans="1:195" ht="11.25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7"/>
      <c r="K73" s="177"/>
      <c r="L73" s="177"/>
      <c r="M73" s="183"/>
      <c r="N73" s="177"/>
      <c r="O73" s="177"/>
      <c r="P73" s="177"/>
      <c r="Q73" s="177"/>
      <c r="R73" s="184"/>
      <c r="S73" s="177"/>
      <c r="T73" s="181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</row>
    <row r="74" spans="1:195" ht="11.25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7"/>
      <c r="K74" s="177"/>
      <c r="L74" s="177"/>
      <c r="M74" s="178">
        <f>M73*M58</f>
        <v>0</v>
      </c>
      <c r="N74" s="177"/>
      <c r="O74" s="177"/>
      <c r="P74" s="177"/>
      <c r="Q74" s="177"/>
      <c r="R74" s="178">
        <f>R73*R58</f>
        <v>0</v>
      </c>
      <c r="S74" s="177"/>
      <c r="T74" s="181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</row>
    <row r="75" spans="1:195" ht="11.25" customHeight="1" x14ac:dyDescent="0.25">
      <c r="A75" s="126"/>
      <c r="B75" s="126"/>
      <c r="C75" s="126"/>
      <c r="D75" s="126"/>
      <c r="E75" s="126"/>
      <c r="F75" s="126"/>
      <c r="G75" s="126"/>
      <c r="H75" s="126"/>
      <c r="I75" s="126"/>
      <c r="J75" s="127"/>
      <c r="K75" s="177"/>
      <c r="L75" s="177"/>
      <c r="M75" s="183"/>
      <c r="N75" s="177"/>
      <c r="O75" s="177"/>
      <c r="P75" s="177"/>
      <c r="Q75" s="177"/>
      <c r="R75" s="184"/>
      <c r="S75" s="177"/>
      <c r="T75" s="181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</row>
    <row r="76" spans="1:195" ht="11.25" customHeight="1" x14ac:dyDescent="0.25">
      <c r="A76" s="126"/>
      <c r="B76" s="126"/>
      <c r="C76" s="126"/>
      <c r="D76" s="126"/>
      <c r="E76" s="126"/>
      <c r="F76" s="126"/>
      <c r="G76" s="126"/>
      <c r="H76" s="126"/>
      <c r="I76" s="126"/>
      <c r="J76" s="127"/>
      <c r="K76" s="177"/>
      <c r="L76" s="177"/>
      <c r="M76" s="178">
        <f>M73*M75/1000</f>
        <v>0</v>
      </c>
      <c r="N76" s="177"/>
      <c r="O76" s="177"/>
      <c r="P76" s="177"/>
      <c r="Q76" s="177"/>
      <c r="R76" s="178">
        <f>R73*R75/1000</f>
        <v>0</v>
      </c>
      <c r="S76" s="177"/>
      <c r="T76" s="181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</row>
    <row r="77" spans="1:195" ht="11.25" customHeight="1" x14ac:dyDescent="0.25">
      <c r="A77" s="126"/>
      <c r="B77" s="126"/>
      <c r="C77" s="126"/>
      <c r="D77" s="126"/>
      <c r="E77" s="126"/>
      <c r="F77" s="126"/>
      <c r="G77" s="126"/>
      <c r="H77" s="126"/>
      <c r="I77" s="126"/>
      <c r="J77" s="127"/>
      <c r="K77" s="177"/>
      <c r="L77" s="177"/>
      <c r="M77" s="178">
        <f>M74*M75/1000</f>
        <v>0</v>
      </c>
      <c r="N77" s="177"/>
      <c r="O77" s="177"/>
      <c r="P77" s="177"/>
      <c r="Q77" s="177"/>
      <c r="R77" s="178">
        <f>R74*R75/1000</f>
        <v>0</v>
      </c>
      <c r="S77" s="177"/>
      <c r="T77" s="181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</row>
    <row r="78" spans="1:195" ht="11.25" customHeight="1" x14ac:dyDescent="0.25">
      <c r="A78" s="126"/>
      <c r="B78" s="126"/>
      <c r="C78" s="126"/>
      <c r="D78" s="126"/>
      <c r="E78" s="126"/>
      <c r="F78" s="126"/>
      <c r="G78" s="126"/>
      <c r="H78" s="126"/>
      <c r="I78" s="126"/>
      <c r="J78" s="127"/>
      <c r="K78" s="177"/>
      <c r="L78" s="177"/>
      <c r="M78" s="183"/>
      <c r="N78" s="177"/>
      <c r="O78" s="177"/>
      <c r="P78" s="177"/>
      <c r="Q78" s="177"/>
      <c r="R78" s="184"/>
      <c r="S78" s="177"/>
      <c r="T78" s="181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</row>
    <row r="79" spans="1:195" ht="11.25" customHeight="1" x14ac:dyDescent="0.25">
      <c r="A79" s="126"/>
      <c r="B79" s="126"/>
      <c r="C79" s="126"/>
      <c r="D79" s="126"/>
      <c r="E79" s="126"/>
      <c r="F79" s="126"/>
      <c r="G79" s="126"/>
      <c r="H79" s="126"/>
      <c r="I79" s="126"/>
      <c r="J79" s="127"/>
      <c r="K79" s="177"/>
      <c r="L79" s="177"/>
      <c r="M79" s="178">
        <f>M78*M58</f>
        <v>0</v>
      </c>
      <c r="N79" s="177"/>
      <c r="O79" s="177"/>
      <c r="P79" s="177"/>
      <c r="Q79" s="177"/>
      <c r="R79" s="178">
        <f>R78*R58</f>
        <v>0</v>
      </c>
      <c r="S79" s="177"/>
      <c r="T79" s="181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</row>
    <row r="80" spans="1:195" ht="11.25" customHeight="1" x14ac:dyDescent="0.25">
      <c r="A80" s="126"/>
      <c r="B80" s="126"/>
      <c r="C80" s="126"/>
      <c r="D80" s="126"/>
      <c r="E80" s="126"/>
      <c r="F80" s="126"/>
      <c r="G80" s="126"/>
      <c r="H80" s="126"/>
      <c r="I80" s="126"/>
      <c r="J80" s="127"/>
      <c r="K80" s="177"/>
      <c r="L80" s="177"/>
      <c r="M80" s="183"/>
      <c r="N80" s="177"/>
      <c r="O80" s="177"/>
      <c r="P80" s="177"/>
      <c r="Q80" s="177"/>
      <c r="R80" s="184"/>
      <c r="S80" s="177"/>
      <c r="T80" s="181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</row>
    <row r="81" spans="1:227" ht="11.25" customHeight="1" x14ac:dyDescent="0.25">
      <c r="A81" s="126"/>
      <c r="B81" s="126"/>
      <c r="C81" s="126"/>
      <c r="D81" s="126"/>
      <c r="E81" s="126"/>
      <c r="F81" s="126"/>
      <c r="G81" s="126"/>
      <c r="H81" s="126"/>
      <c r="I81" s="126"/>
      <c r="J81" s="127"/>
      <c r="K81" s="177"/>
      <c r="L81" s="177"/>
      <c r="M81" s="178">
        <f>M78*M80/1000</f>
        <v>0</v>
      </c>
      <c r="N81" s="177"/>
      <c r="O81" s="177"/>
      <c r="P81" s="177"/>
      <c r="Q81" s="177"/>
      <c r="R81" s="178">
        <f>R78*R80/1000</f>
        <v>0</v>
      </c>
      <c r="S81" s="177"/>
      <c r="T81" s="181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</row>
    <row r="82" spans="1:227" ht="11.25" customHeight="1" x14ac:dyDescent="0.25">
      <c r="A82" s="126"/>
      <c r="B82" s="126"/>
      <c r="C82" s="126"/>
      <c r="D82" s="126"/>
      <c r="E82" s="126"/>
      <c r="F82" s="126"/>
      <c r="G82" s="126"/>
      <c r="H82" s="126"/>
      <c r="I82" s="126"/>
      <c r="J82" s="127"/>
      <c r="K82" s="177"/>
      <c r="L82" s="177"/>
      <c r="M82" s="178">
        <f>M79*M80/1000</f>
        <v>0</v>
      </c>
      <c r="N82" s="177"/>
      <c r="O82" s="177"/>
      <c r="P82" s="177"/>
      <c r="Q82" s="177"/>
      <c r="R82" s="178">
        <f>R79*R80/1000</f>
        <v>0</v>
      </c>
      <c r="S82" s="177"/>
      <c r="T82" s="181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</row>
    <row r="83" spans="1:227" ht="11.25" customHeight="1" x14ac:dyDescent="0.25">
      <c r="A83" s="126"/>
      <c r="B83" s="126"/>
      <c r="C83" s="126"/>
      <c r="D83" s="126"/>
      <c r="E83" s="126"/>
      <c r="F83" s="126"/>
      <c r="G83" s="126"/>
      <c r="H83" s="126"/>
      <c r="I83" s="126"/>
      <c r="J83" s="127"/>
      <c r="K83" s="177"/>
      <c r="L83" s="177"/>
      <c r="M83" s="183"/>
      <c r="N83" s="177"/>
      <c r="O83" s="177"/>
      <c r="P83" s="177"/>
      <c r="Q83" s="177"/>
      <c r="R83" s="184"/>
      <c r="S83" s="177"/>
      <c r="T83" s="181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</row>
    <row r="84" spans="1:227" ht="11.25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7"/>
      <c r="K84" s="177"/>
      <c r="L84" s="177"/>
      <c r="M84" s="178">
        <f>M83*M58</f>
        <v>0</v>
      </c>
      <c r="N84" s="177"/>
      <c r="O84" s="177"/>
      <c r="P84" s="177"/>
      <c r="Q84" s="177"/>
      <c r="R84" s="178">
        <f>R83*R58</f>
        <v>0</v>
      </c>
      <c r="S84" s="177"/>
      <c r="T84" s="181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</row>
    <row r="85" spans="1:227" ht="11.25" customHeight="1" x14ac:dyDescent="0.25">
      <c r="A85" s="126"/>
      <c r="B85" s="126"/>
      <c r="C85" s="126"/>
      <c r="D85" s="126"/>
      <c r="E85" s="126"/>
      <c r="F85" s="126"/>
      <c r="G85" s="126"/>
      <c r="H85" s="126"/>
      <c r="I85" s="126"/>
      <c r="J85" s="127"/>
      <c r="K85" s="177"/>
      <c r="L85" s="177"/>
      <c r="M85" s="183"/>
      <c r="N85" s="177"/>
      <c r="O85" s="177"/>
      <c r="P85" s="177"/>
      <c r="Q85" s="177"/>
      <c r="R85" s="184"/>
      <c r="S85" s="177"/>
      <c r="T85" s="181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</row>
    <row r="86" spans="1:227" ht="11.25" customHeight="1" x14ac:dyDescent="0.25">
      <c r="A86" s="126"/>
      <c r="B86" s="126"/>
      <c r="C86" s="126"/>
      <c r="D86" s="126"/>
      <c r="E86" s="126"/>
      <c r="F86" s="126"/>
      <c r="G86" s="126"/>
      <c r="H86" s="126"/>
      <c r="I86" s="126"/>
      <c r="J86" s="127"/>
      <c r="K86" s="177"/>
      <c r="L86" s="177"/>
      <c r="M86" s="178">
        <f>M83*M85/1000</f>
        <v>0</v>
      </c>
      <c r="N86" s="177"/>
      <c r="O86" s="177"/>
      <c r="P86" s="177"/>
      <c r="Q86" s="177"/>
      <c r="R86" s="178">
        <f>R83*R85/1000</f>
        <v>0</v>
      </c>
      <c r="S86" s="177"/>
      <c r="T86" s="181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</row>
    <row r="87" spans="1:227" ht="11.25" customHeight="1" x14ac:dyDescent="0.25">
      <c r="A87" s="126"/>
      <c r="B87" s="126"/>
      <c r="C87" s="126"/>
      <c r="D87" s="126"/>
      <c r="E87" s="126"/>
      <c r="F87" s="126"/>
      <c r="G87" s="126"/>
      <c r="H87" s="126"/>
      <c r="I87" s="126"/>
      <c r="J87" s="127"/>
      <c r="K87" s="177"/>
      <c r="L87" s="177"/>
      <c r="M87" s="178">
        <f>M84*M85/1000</f>
        <v>0</v>
      </c>
      <c r="N87" s="177"/>
      <c r="O87" s="177"/>
      <c r="P87" s="177"/>
      <c r="Q87" s="177"/>
      <c r="R87" s="178">
        <f>R84*R85/1000</f>
        <v>0</v>
      </c>
      <c r="S87" s="177"/>
      <c r="T87" s="181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</row>
    <row r="88" spans="1:227" ht="11.25" customHeight="1" x14ac:dyDescent="0.25">
      <c r="A88" s="126"/>
      <c r="B88" s="126"/>
      <c r="C88" s="126"/>
      <c r="D88" s="126"/>
      <c r="E88" s="126"/>
      <c r="F88" s="126"/>
      <c r="G88" s="126"/>
      <c r="H88" s="126"/>
      <c r="I88" s="126"/>
      <c r="J88" s="127"/>
      <c r="K88" s="177"/>
      <c r="L88" s="177"/>
      <c r="M88" s="177"/>
      <c r="N88" s="178">
        <f>N91*N90</f>
        <v>0</v>
      </c>
      <c r="O88" s="177"/>
      <c r="P88" s="177"/>
      <c r="Q88" s="177"/>
      <c r="R88" s="177"/>
      <c r="S88" s="178">
        <f>S91*S90</f>
        <v>0</v>
      </c>
      <c r="T88" s="181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</row>
    <row r="89" spans="1:227" ht="11.25" customHeight="1" x14ac:dyDescent="0.25">
      <c r="A89" s="126"/>
      <c r="B89" s="126"/>
      <c r="C89" s="126"/>
      <c r="D89" s="126"/>
      <c r="E89" s="126"/>
      <c r="F89" s="126"/>
      <c r="G89" s="126"/>
      <c r="H89" s="126"/>
      <c r="I89" s="126"/>
      <c r="J89" s="127"/>
      <c r="K89" s="177"/>
      <c r="L89" s="177"/>
      <c r="M89" s="177"/>
      <c r="N89" s="178">
        <f>N92*N90</f>
        <v>0</v>
      </c>
      <c r="O89" s="177"/>
      <c r="P89" s="177"/>
      <c r="Q89" s="177"/>
      <c r="R89" s="177"/>
      <c r="S89" s="178">
        <f>S92*S90</f>
        <v>0</v>
      </c>
      <c r="T89" s="181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</row>
    <row r="90" spans="1:227" ht="11.25" customHeight="1" x14ac:dyDescent="0.25">
      <c r="A90" s="126"/>
      <c r="B90" s="126"/>
      <c r="C90" s="126"/>
      <c r="D90" s="126"/>
      <c r="E90" s="126"/>
      <c r="F90" s="126"/>
      <c r="G90" s="126"/>
      <c r="H90" s="126"/>
      <c r="I90" s="126"/>
      <c r="J90" s="127"/>
      <c r="K90" s="177"/>
      <c r="L90" s="177"/>
      <c r="M90" s="177"/>
      <c r="N90" s="183"/>
      <c r="O90" s="177"/>
      <c r="P90" s="177"/>
      <c r="Q90" s="177"/>
      <c r="R90" s="177"/>
      <c r="S90" s="184"/>
      <c r="T90" s="181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</row>
    <row r="91" spans="1:227" ht="11.25" customHeight="1" x14ac:dyDescent="0.25">
      <c r="A91" s="126"/>
      <c r="B91" s="126"/>
      <c r="C91" s="126"/>
      <c r="D91" s="126"/>
      <c r="E91" s="126"/>
      <c r="F91" s="126"/>
      <c r="G91" s="126"/>
      <c r="H91" s="126"/>
      <c r="I91" s="126"/>
      <c r="J91" s="127"/>
      <c r="K91" s="177"/>
      <c r="L91" s="177"/>
      <c r="M91" s="177"/>
      <c r="N91" s="183"/>
      <c r="O91" s="177"/>
      <c r="P91" s="177"/>
      <c r="Q91" s="177"/>
      <c r="R91" s="177"/>
      <c r="S91" s="184"/>
      <c r="T91" s="181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</row>
    <row r="92" spans="1:227" ht="11.25" customHeight="1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7"/>
      <c r="K92" s="177"/>
      <c r="L92" s="177"/>
      <c r="M92" s="177"/>
      <c r="N92" s="178">
        <f>N91*N58</f>
        <v>0</v>
      </c>
      <c r="O92" s="177"/>
      <c r="P92" s="177"/>
      <c r="Q92" s="177"/>
      <c r="R92" s="177"/>
      <c r="S92" s="178">
        <f>S91*S58</f>
        <v>0</v>
      </c>
      <c r="T92" s="181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</row>
    <row r="93" spans="1:227" ht="11.25" customHeight="1" x14ac:dyDescent="0.25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40"/>
      <c r="L93" s="140"/>
      <c r="M93" s="140"/>
      <c r="N93" s="140"/>
      <c r="O93" s="140"/>
      <c r="P93" s="140"/>
      <c r="Q93" s="140"/>
      <c r="R93" s="140"/>
      <c r="S93" s="140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</row>
    <row r="94" spans="1:227" ht="11.25" customHeight="1" x14ac:dyDescent="0.2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</row>
    <row r="95" spans="1:227" ht="11.25" customHeight="1" x14ac:dyDescent="0.25">
      <c r="A95" s="126"/>
      <c r="B95" s="127"/>
      <c r="C95" s="126"/>
      <c r="D95" s="126"/>
      <c r="E95" s="126"/>
      <c r="F95" s="127"/>
      <c r="G95" s="127"/>
      <c r="H95" s="127"/>
      <c r="I95" s="127"/>
      <c r="J95" s="127"/>
      <c r="K95" s="127"/>
      <c r="L95" s="126"/>
      <c r="M95" s="126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6"/>
      <c r="GI95" s="126"/>
      <c r="GJ95" s="126"/>
      <c r="GK95" s="126"/>
      <c r="GL95" s="127"/>
      <c r="GM95" s="127"/>
    </row>
    <row r="96" spans="1:227" ht="23.25" customHeight="1" x14ac:dyDescent="0.25">
      <c r="A96" s="166"/>
      <c r="B96" s="447"/>
      <c r="C96" s="127"/>
      <c r="D96" s="158">
        <f>NDS</f>
        <v>1.2</v>
      </c>
      <c r="E96" s="127"/>
      <c r="F96" s="159">
        <f>B96</f>
        <v>0</v>
      </c>
      <c r="G96" s="450" t="s">
        <v>614</v>
      </c>
      <c r="H96" s="451"/>
      <c r="I96" s="451"/>
      <c r="J96" s="451"/>
      <c r="K96" s="160"/>
      <c r="L96" s="161"/>
      <c r="M96" s="161">
        <f>SUM(P107:HS107)+SUM(P127:HS127)</f>
        <v>0</v>
      </c>
      <c r="N96" s="160"/>
      <c r="O96" s="160"/>
      <c r="P96" s="160"/>
      <c r="Q96" s="160"/>
      <c r="R96" s="160"/>
      <c r="S96" s="160"/>
      <c r="T96" s="160"/>
      <c r="U96" s="160"/>
      <c r="V96" s="160"/>
      <c r="W96" s="163" t="s">
        <v>231</v>
      </c>
      <c r="X96" s="164"/>
      <c r="Y96" s="164"/>
      <c r="Z96" s="160"/>
      <c r="AA96" s="163" t="s">
        <v>231</v>
      </c>
      <c r="AB96" s="164"/>
      <c r="AC96" s="164"/>
      <c r="AD96" s="160"/>
      <c r="AE96" s="163" t="s">
        <v>231</v>
      </c>
      <c r="AF96" s="164"/>
      <c r="AG96" s="164"/>
      <c r="AH96" s="160"/>
      <c r="AI96" s="163" t="s">
        <v>231</v>
      </c>
      <c r="AJ96" s="164"/>
      <c r="AK96" s="164"/>
      <c r="AL96" s="160"/>
      <c r="AM96" s="163" t="s">
        <v>231</v>
      </c>
      <c r="AN96" s="164"/>
      <c r="AO96" s="164"/>
      <c r="AP96" s="160"/>
      <c r="AQ96" s="163" t="s">
        <v>231</v>
      </c>
      <c r="AR96" s="164"/>
      <c r="AS96" s="164"/>
      <c r="AT96" s="160"/>
      <c r="AU96" s="163" t="s">
        <v>231</v>
      </c>
      <c r="AV96" s="164"/>
      <c r="AW96" s="164"/>
      <c r="AX96" s="160"/>
      <c r="AY96" s="163" t="s">
        <v>231</v>
      </c>
      <c r="AZ96" s="164"/>
      <c r="BA96" s="164"/>
      <c r="BB96" s="160"/>
      <c r="BC96" s="163" t="s">
        <v>231</v>
      </c>
      <c r="BD96" s="164"/>
      <c r="BE96" s="164"/>
      <c r="BF96" s="160"/>
      <c r="BG96" s="164"/>
      <c r="BH96" s="164"/>
      <c r="BI96" s="164"/>
      <c r="BJ96" s="160"/>
      <c r="BK96" s="163" t="s">
        <v>231</v>
      </c>
      <c r="BL96" s="164"/>
      <c r="BM96" s="164"/>
      <c r="BN96" s="160"/>
      <c r="BO96" s="163" t="s">
        <v>231</v>
      </c>
      <c r="BP96" s="164"/>
      <c r="BQ96" s="164"/>
      <c r="BR96" s="160"/>
      <c r="BS96" s="163" t="s">
        <v>231</v>
      </c>
      <c r="BT96" s="164"/>
      <c r="BU96" s="164"/>
      <c r="BV96" s="160"/>
      <c r="BW96" s="163" t="s">
        <v>231</v>
      </c>
      <c r="BX96" s="164"/>
      <c r="BY96" s="164"/>
      <c r="BZ96" s="160"/>
      <c r="CA96" s="164"/>
      <c r="CB96" s="164"/>
      <c r="CC96" s="164"/>
      <c r="CD96" s="160"/>
      <c r="CE96" s="163" t="s">
        <v>231</v>
      </c>
      <c r="CF96" s="164"/>
      <c r="CG96" s="164"/>
      <c r="CH96" s="160"/>
      <c r="CI96" s="163" t="s">
        <v>231</v>
      </c>
      <c r="CJ96" s="164"/>
      <c r="CK96" s="164"/>
      <c r="CL96" s="160"/>
      <c r="CM96" s="163" t="s">
        <v>231</v>
      </c>
      <c r="CN96" s="164"/>
      <c r="CO96" s="164"/>
      <c r="CP96" s="160"/>
      <c r="CQ96" s="163" t="s">
        <v>231</v>
      </c>
      <c r="CR96" s="164"/>
      <c r="CS96" s="164"/>
      <c r="CT96" s="160"/>
      <c r="CU96" s="163" t="s">
        <v>231</v>
      </c>
      <c r="CV96" s="164"/>
      <c r="CW96" s="164"/>
      <c r="CX96" s="160"/>
      <c r="CY96" s="163" t="s">
        <v>231</v>
      </c>
      <c r="CZ96" s="164"/>
      <c r="DA96" s="164"/>
      <c r="DB96" s="160"/>
      <c r="DC96" s="163" t="s">
        <v>231</v>
      </c>
      <c r="DD96" s="164"/>
      <c r="DE96" s="164"/>
      <c r="DF96" s="160"/>
      <c r="DG96" s="164"/>
      <c r="DH96" s="164"/>
      <c r="DI96" s="164"/>
      <c r="DJ96" s="160"/>
      <c r="DK96" s="163" t="s">
        <v>231</v>
      </c>
      <c r="DL96" s="164"/>
      <c r="DM96" s="164"/>
      <c r="DN96" s="160"/>
      <c r="DO96" s="163" t="s">
        <v>231</v>
      </c>
      <c r="DP96" s="164"/>
      <c r="DQ96" s="164"/>
      <c r="DR96" s="160"/>
      <c r="DS96" s="163" t="s">
        <v>231</v>
      </c>
      <c r="DT96" s="164"/>
      <c r="DU96" s="164"/>
      <c r="DV96" s="160"/>
      <c r="DW96" s="163" t="s">
        <v>231</v>
      </c>
      <c r="DX96" s="164"/>
      <c r="DY96" s="164"/>
      <c r="DZ96" s="160"/>
      <c r="EA96" s="163" t="s">
        <v>231</v>
      </c>
      <c r="EB96" s="164"/>
      <c r="EC96" s="164"/>
      <c r="ED96" s="160"/>
      <c r="EE96" s="163" t="s">
        <v>231</v>
      </c>
      <c r="EF96" s="164"/>
      <c r="EG96" s="164"/>
      <c r="EH96" s="160"/>
      <c r="EI96" s="163" t="s">
        <v>231</v>
      </c>
      <c r="EJ96" s="164"/>
      <c r="EK96" s="164"/>
      <c r="EL96" s="160"/>
      <c r="EM96" s="163" t="s">
        <v>231</v>
      </c>
      <c r="EN96" s="164"/>
      <c r="EO96" s="164"/>
      <c r="EP96" s="160"/>
      <c r="EQ96" s="163" t="s">
        <v>231</v>
      </c>
      <c r="ER96" s="164"/>
      <c r="ES96" s="164"/>
      <c r="ET96" s="160"/>
      <c r="EU96" s="163" t="s">
        <v>231</v>
      </c>
      <c r="EV96" s="164"/>
      <c r="EW96" s="164"/>
      <c r="EX96" s="160"/>
      <c r="EY96" s="163" t="s">
        <v>231</v>
      </c>
      <c r="EZ96" s="164"/>
      <c r="FA96" s="164"/>
      <c r="FB96" s="160"/>
      <c r="FC96" s="163" t="s">
        <v>231</v>
      </c>
      <c r="FD96" s="164"/>
      <c r="FE96" s="164"/>
      <c r="FF96" s="160"/>
      <c r="FG96" s="163" t="s">
        <v>231</v>
      </c>
      <c r="FH96" s="164"/>
      <c r="FI96" s="164"/>
      <c r="FJ96" s="160"/>
      <c r="FK96" s="163" t="s">
        <v>231</v>
      </c>
      <c r="FL96" s="164"/>
      <c r="FM96" s="164"/>
      <c r="FN96" s="160"/>
      <c r="FO96" s="163" t="s">
        <v>231</v>
      </c>
      <c r="FP96" s="164"/>
      <c r="FQ96" s="164"/>
      <c r="FR96" s="160"/>
      <c r="FS96" s="163" t="s">
        <v>231</v>
      </c>
      <c r="FT96" s="164"/>
      <c r="FU96" s="164"/>
      <c r="FV96" s="160"/>
      <c r="FW96" s="163" t="s">
        <v>231</v>
      </c>
      <c r="FX96" s="164"/>
      <c r="FY96" s="164"/>
      <c r="FZ96" s="160"/>
      <c r="GA96" s="163" t="s">
        <v>231</v>
      </c>
      <c r="GB96" s="164"/>
      <c r="GC96" s="164"/>
      <c r="GD96" s="160"/>
      <c r="GE96" s="163" t="s">
        <v>231</v>
      </c>
      <c r="GF96" s="164"/>
      <c r="GG96" s="164"/>
      <c r="GH96" s="160"/>
      <c r="GI96" s="163" t="s">
        <v>231</v>
      </c>
      <c r="GJ96" s="164"/>
      <c r="GK96" s="164"/>
      <c r="GL96" s="160"/>
      <c r="GM96" s="163" t="s">
        <v>231</v>
      </c>
      <c r="GN96" s="164"/>
      <c r="GO96" s="160"/>
      <c r="GP96" s="160"/>
      <c r="GQ96" s="163" t="s">
        <v>231</v>
      </c>
      <c r="GR96" s="164"/>
      <c r="GS96" s="164"/>
      <c r="GT96" s="160"/>
      <c r="GU96" s="163" t="s">
        <v>231</v>
      </c>
      <c r="GV96" s="164"/>
      <c r="GW96" s="164"/>
      <c r="GX96" s="160"/>
      <c r="GY96" s="163" t="s">
        <v>231</v>
      </c>
      <c r="GZ96" s="164"/>
      <c r="HA96" s="164"/>
      <c r="HB96" s="160"/>
      <c r="HC96" s="163" t="s">
        <v>231</v>
      </c>
      <c r="HD96" s="164"/>
      <c r="HE96" s="164"/>
      <c r="HF96" s="160"/>
      <c r="HG96" s="163" t="s">
        <v>231</v>
      </c>
      <c r="HH96" s="164"/>
      <c r="HI96" s="164"/>
      <c r="HJ96" s="160"/>
      <c r="HK96" s="163" t="s">
        <v>231</v>
      </c>
      <c r="HL96" s="160"/>
      <c r="HM96" s="160"/>
      <c r="HN96" s="162">
        <f>SUMIF($P$53:$HK$53,"12 месяцев",$P107:$HK107)+SUMIF($P$53:$HK$53,"12 месяцев",$P127:$HK127)</f>
        <v>0</v>
      </c>
      <c r="HO96" s="162">
        <f>SUMIF($P$53:$HK$53,"9 месяцев",$P107:$HK107)+SUMIF($P$53:$HK$53,"9 месяцев",$P127:$HK127)</f>
        <v>0</v>
      </c>
      <c r="HP96" s="162">
        <f>SUMIF($P$53:$HK$53,"I полугодие",$P107:$HK107)+SUMIF($P$53:$HK$53,"I полугодие",$P127:$HK127)</f>
        <v>0</v>
      </c>
      <c r="HQ96" s="162">
        <f>SUMIF($P$53:$HK$53,"I квартал",$P107:$HK107)+SUMIF($P$53:$HK$53,"I квартал",$P127:$HK127)</f>
        <v>0</v>
      </c>
      <c r="HR96" s="160"/>
      <c r="HS96" s="165"/>
    </row>
    <row r="97" spans="1:227" ht="0.75" customHeight="1" x14ac:dyDescent="0.25">
      <c r="A97" s="166"/>
      <c r="B97" s="448"/>
      <c r="C97" s="127"/>
      <c r="D97" s="167"/>
      <c r="E97" s="126"/>
      <c r="F97" s="168"/>
      <c r="G97" s="169"/>
      <c r="H97" s="169"/>
      <c r="I97" s="169"/>
      <c r="J97" s="169"/>
      <c r="K97" s="170"/>
      <c r="L97" s="170"/>
      <c r="M97" s="170"/>
      <c r="N97" s="170"/>
      <c r="O97" s="170"/>
      <c r="P97" s="170"/>
      <c r="Q97" s="170"/>
      <c r="R97" s="170"/>
      <c r="S97" s="169">
        <f>$D96</f>
        <v>1.2</v>
      </c>
      <c r="T97" s="170"/>
      <c r="U97" s="170"/>
      <c r="V97" s="170"/>
      <c r="W97" s="172">
        <f>$D96</f>
        <v>1.2</v>
      </c>
      <c r="X97" s="171"/>
      <c r="Y97" s="171"/>
      <c r="Z97" s="170"/>
      <c r="AA97" s="172">
        <f>$D96</f>
        <v>1.2</v>
      </c>
      <c r="AB97" s="171"/>
      <c r="AC97" s="171"/>
      <c r="AD97" s="170"/>
      <c r="AE97" s="172">
        <f>$D96</f>
        <v>1.2</v>
      </c>
      <c r="AF97" s="171"/>
      <c r="AG97" s="171"/>
      <c r="AH97" s="170"/>
      <c r="AI97" s="172">
        <f>$D96</f>
        <v>1.2</v>
      </c>
      <c r="AJ97" s="171"/>
      <c r="AK97" s="171"/>
      <c r="AL97" s="170"/>
      <c r="AM97" s="172">
        <f>$D96</f>
        <v>1.2</v>
      </c>
      <c r="AN97" s="171"/>
      <c r="AO97" s="171"/>
      <c r="AP97" s="170"/>
      <c r="AQ97" s="172">
        <f>$D96</f>
        <v>1.2</v>
      </c>
      <c r="AR97" s="171"/>
      <c r="AS97" s="171"/>
      <c r="AT97" s="170"/>
      <c r="AU97" s="172">
        <f>$D96</f>
        <v>1.2</v>
      </c>
      <c r="AV97" s="171"/>
      <c r="AW97" s="171"/>
      <c r="AX97" s="170"/>
      <c r="AY97" s="172">
        <f>$D96</f>
        <v>1.2</v>
      </c>
      <c r="AZ97" s="171"/>
      <c r="BA97" s="171"/>
      <c r="BB97" s="170"/>
      <c r="BC97" s="172">
        <f>$D96</f>
        <v>1.2</v>
      </c>
      <c r="BD97" s="171"/>
      <c r="BE97" s="171"/>
      <c r="BF97" s="170"/>
      <c r="BG97" s="172">
        <f>$D96</f>
        <v>1.2</v>
      </c>
      <c r="BH97" s="171"/>
      <c r="BI97" s="171"/>
      <c r="BJ97" s="170"/>
      <c r="BK97" s="172">
        <f>$D96</f>
        <v>1.2</v>
      </c>
      <c r="BL97" s="171"/>
      <c r="BM97" s="171"/>
      <c r="BN97" s="170"/>
      <c r="BO97" s="172">
        <f>$D96</f>
        <v>1.2</v>
      </c>
      <c r="BP97" s="171"/>
      <c r="BQ97" s="171"/>
      <c r="BR97" s="170"/>
      <c r="BS97" s="172">
        <f>$D96</f>
        <v>1.2</v>
      </c>
      <c r="BT97" s="171"/>
      <c r="BU97" s="171"/>
      <c r="BV97" s="170"/>
      <c r="BW97" s="172">
        <f>$D96</f>
        <v>1.2</v>
      </c>
      <c r="BX97" s="171"/>
      <c r="BY97" s="171"/>
      <c r="BZ97" s="170"/>
      <c r="CA97" s="172">
        <f>$D96</f>
        <v>1.2</v>
      </c>
      <c r="CB97" s="171"/>
      <c r="CC97" s="171"/>
      <c r="CD97" s="170"/>
      <c r="CE97" s="172">
        <f>$D96</f>
        <v>1.2</v>
      </c>
      <c r="CF97" s="171"/>
      <c r="CG97" s="171"/>
      <c r="CH97" s="170"/>
      <c r="CI97" s="172">
        <f>$D96</f>
        <v>1.2</v>
      </c>
      <c r="CJ97" s="171"/>
      <c r="CK97" s="171"/>
      <c r="CL97" s="170"/>
      <c r="CM97" s="172">
        <f>$D96</f>
        <v>1.2</v>
      </c>
      <c r="CN97" s="171"/>
      <c r="CO97" s="171"/>
      <c r="CP97" s="170"/>
      <c r="CQ97" s="172">
        <f>$D96</f>
        <v>1.2</v>
      </c>
      <c r="CR97" s="171"/>
      <c r="CS97" s="171"/>
      <c r="CT97" s="170"/>
      <c r="CU97" s="172">
        <f>$D96</f>
        <v>1.2</v>
      </c>
      <c r="CV97" s="171"/>
      <c r="CW97" s="171"/>
      <c r="CX97" s="170"/>
      <c r="CY97" s="172">
        <f>$D96</f>
        <v>1.2</v>
      </c>
      <c r="CZ97" s="171"/>
      <c r="DA97" s="171"/>
      <c r="DB97" s="170"/>
      <c r="DC97" s="172">
        <f>$D96</f>
        <v>1.2</v>
      </c>
      <c r="DD97" s="171"/>
      <c r="DE97" s="171"/>
      <c r="DF97" s="170"/>
      <c r="DG97" s="172">
        <f>$D96</f>
        <v>1.2</v>
      </c>
      <c r="DH97" s="171"/>
      <c r="DI97" s="171"/>
      <c r="DJ97" s="170"/>
      <c r="DK97" s="172">
        <f>$D96</f>
        <v>1.2</v>
      </c>
      <c r="DL97" s="171"/>
      <c r="DM97" s="171"/>
      <c r="DN97" s="170"/>
      <c r="DO97" s="172">
        <f>$D96</f>
        <v>1.2</v>
      </c>
      <c r="DP97" s="171"/>
      <c r="DQ97" s="171"/>
      <c r="DR97" s="170"/>
      <c r="DS97" s="172">
        <f>$D96</f>
        <v>1.2</v>
      </c>
      <c r="DT97" s="171"/>
      <c r="DU97" s="171"/>
      <c r="DV97" s="170"/>
      <c r="DW97" s="172">
        <f>$D96</f>
        <v>1.2</v>
      </c>
      <c r="DX97" s="171"/>
      <c r="DY97" s="171"/>
      <c r="DZ97" s="170"/>
      <c r="EA97" s="172">
        <f>$D96</f>
        <v>1.2</v>
      </c>
      <c r="EB97" s="171"/>
      <c r="EC97" s="171"/>
      <c r="ED97" s="170"/>
      <c r="EE97" s="172">
        <f>$D96</f>
        <v>1.2</v>
      </c>
      <c r="EF97" s="171"/>
      <c r="EG97" s="171"/>
      <c r="EH97" s="170"/>
      <c r="EI97" s="172">
        <f>$D96</f>
        <v>1.2</v>
      </c>
      <c r="EJ97" s="171"/>
      <c r="EK97" s="171"/>
      <c r="EL97" s="170"/>
      <c r="EM97" s="172">
        <f>$D96</f>
        <v>1.2</v>
      </c>
      <c r="EN97" s="171"/>
      <c r="EO97" s="171"/>
      <c r="EP97" s="170"/>
      <c r="EQ97" s="172">
        <f>$D96</f>
        <v>1.2</v>
      </c>
      <c r="ER97" s="171"/>
      <c r="ES97" s="171"/>
      <c r="ET97" s="170"/>
      <c r="EU97" s="172">
        <f>$D96</f>
        <v>1.2</v>
      </c>
      <c r="EV97" s="171"/>
      <c r="EW97" s="171"/>
      <c r="EX97" s="170"/>
      <c r="EY97" s="172">
        <f>$D96</f>
        <v>1.2</v>
      </c>
      <c r="EZ97" s="171"/>
      <c r="FA97" s="171"/>
      <c r="FB97" s="170"/>
      <c r="FC97" s="172">
        <f>$D96</f>
        <v>1.2</v>
      </c>
      <c r="FD97" s="171"/>
      <c r="FE97" s="171"/>
      <c r="FF97" s="170"/>
      <c r="FG97" s="172">
        <f>$D96</f>
        <v>1.2</v>
      </c>
      <c r="FH97" s="171"/>
      <c r="FI97" s="171"/>
      <c r="FJ97" s="170"/>
      <c r="FK97" s="172">
        <f>$D96</f>
        <v>1.2</v>
      </c>
      <c r="FL97" s="171"/>
      <c r="FM97" s="171"/>
      <c r="FN97" s="170"/>
      <c r="FO97" s="172">
        <f>$D96</f>
        <v>1.2</v>
      </c>
      <c r="FP97" s="171"/>
      <c r="FQ97" s="171"/>
      <c r="FR97" s="170"/>
      <c r="FS97" s="172">
        <f>$D96</f>
        <v>1.2</v>
      </c>
      <c r="FT97" s="171"/>
      <c r="FU97" s="171"/>
      <c r="FV97" s="170"/>
      <c r="FW97" s="172">
        <f>$D96</f>
        <v>1.2</v>
      </c>
      <c r="FX97" s="171"/>
      <c r="FY97" s="171"/>
      <c r="FZ97" s="170"/>
      <c r="GA97" s="172">
        <f>$D96</f>
        <v>1.2</v>
      </c>
      <c r="GB97" s="171"/>
      <c r="GC97" s="171"/>
      <c r="GD97" s="170"/>
      <c r="GE97" s="172">
        <f>$D96</f>
        <v>1.2</v>
      </c>
      <c r="GF97" s="171"/>
      <c r="GG97" s="171"/>
      <c r="GH97" s="170"/>
      <c r="GI97" s="172">
        <f>$D96</f>
        <v>1.2</v>
      </c>
      <c r="GJ97" s="171"/>
      <c r="GK97" s="171"/>
      <c r="GL97" s="170"/>
      <c r="GM97" s="172">
        <f>$D96</f>
        <v>1.2</v>
      </c>
      <c r="GN97" s="171"/>
      <c r="GO97" s="170"/>
      <c r="GP97" s="170"/>
      <c r="GQ97" s="172">
        <f>$D96</f>
        <v>1.2</v>
      </c>
      <c r="GR97" s="171"/>
      <c r="GS97" s="171"/>
      <c r="GT97" s="170"/>
      <c r="GU97" s="172">
        <f>$D96</f>
        <v>1.2</v>
      </c>
      <c r="GV97" s="171"/>
      <c r="GW97" s="171"/>
      <c r="GX97" s="170"/>
      <c r="GY97" s="172">
        <f>$D96</f>
        <v>1.2</v>
      </c>
      <c r="GZ97" s="171"/>
      <c r="HA97" s="171"/>
      <c r="HB97" s="170"/>
      <c r="HC97" s="172">
        <f>$D96</f>
        <v>1.2</v>
      </c>
      <c r="HD97" s="171"/>
      <c r="HE97" s="171"/>
      <c r="HF97" s="170"/>
      <c r="HG97" s="172">
        <f>$D96</f>
        <v>1.2</v>
      </c>
      <c r="HH97" s="171"/>
      <c r="HI97" s="171"/>
      <c r="HJ97" s="170"/>
      <c r="HK97" s="172">
        <f>$D96</f>
        <v>1.2</v>
      </c>
      <c r="HL97" s="170"/>
      <c r="HM97" s="170"/>
      <c r="HN97" s="170"/>
      <c r="HO97" s="170"/>
      <c r="HP97" s="170"/>
      <c r="HQ97" s="170"/>
      <c r="HR97" s="170"/>
      <c r="HS97" s="173"/>
    </row>
    <row r="98" spans="1:227" ht="12" customHeight="1" x14ac:dyDescent="0.25">
      <c r="A98" s="166"/>
      <c r="B98" s="448"/>
      <c r="C98" s="127"/>
      <c r="D98" s="126"/>
      <c r="E98" s="127"/>
      <c r="F98" s="174" t="s">
        <v>233</v>
      </c>
      <c r="G98" s="452" t="s">
        <v>234</v>
      </c>
      <c r="H98" s="453"/>
      <c r="I98" s="454"/>
      <c r="J98" s="175" t="s">
        <v>235</v>
      </c>
      <c r="K98" s="176"/>
      <c r="L98" s="176"/>
      <c r="M98" s="176"/>
      <c r="N98" s="176"/>
      <c r="O98" s="177"/>
      <c r="P98" s="177"/>
      <c r="Q98" s="177"/>
      <c r="R98" s="177"/>
      <c r="S98" s="177"/>
      <c r="T98" s="177"/>
      <c r="U98" s="177"/>
      <c r="V98" s="177"/>
      <c r="W98" s="183"/>
      <c r="X98" s="177"/>
      <c r="Y98" s="177"/>
      <c r="Z98" s="177"/>
      <c r="AA98" s="183"/>
      <c r="AB98" s="177"/>
      <c r="AC98" s="177"/>
      <c r="AD98" s="177"/>
      <c r="AE98" s="183"/>
      <c r="AF98" s="177"/>
      <c r="AG98" s="177"/>
      <c r="AH98" s="177"/>
      <c r="AI98" s="183"/>
      <c r="AJ98" s="177"/>
      <c r="AK98" s="177"/>
      <c r="AL98" s="177"/>
      <c r="AM98" s="183"/>
      <c r="AN98" s="177"/>
      <c r="AO98" s="177"/>
      <c r="AP98" s="177"/>
      <c r="AQ98" s="183"/>
      <c r="AR98" s="177"/>
      <c r="AS98" s="177"/>
      <c r="AT98" s="177"/>
      <c r="AU98" s="183"/>
      <c r="AV98" s="177"/>
      <c r="AW98" s="177"/>
      <c r="AX98" s="177"/>
      <c r="AY98" s="183"/>
      <c r="AZ98" s="177"/>
      <c r="BA98" s="177"/>
      <c r="BB98" s="177"/>
      <c r="BC98" s="183"/>
      <c r="BD98" s="177"/>
      <c r="BE98" s="177"/>
      <c r="BF98" s="177"/>
      <c r="BG98" s="178">
        <f>IF(BG104=0,0,(BG107-BG115-BG120-BG125)*1000/BG104)</f>
        <v>0</v>
      </c>
      <c r="BH98" s="177"/>
      <c r="BI98" s="177"/>
      <c r="BJ98" s="177"/>
      <c r="BK98" s="183"/>
      <c r="BL98" s="177"/>
      <c r="BM98" s="177"/>
      <c r="BN98" s="177"/>
      <c r="BO98" s="183"/>
      <c r="BP98" s="177"/>
      <c r="BQ98" s="177"/>
      <c r="BR98" s="177"/>
      <c r="BS98" s="183"/>
      <c r="BT98" s="177"/>
      <c r="BU98" s="177"/>
      <c r="BV98" s="177"/>
      <c r="BW98" s="183"/>
      <c r="BX98" s="177"/>
      <c r="BY98" s="177"/>
      <c r="BZ98" s="177"/>
      <c r="CA98" s="178">
        <f>IF(CA104=0,0,(CA107-CA115-CA120-CA125)*1000/CA104)</f>
        <v>0</v>
      </c>
      <c r="CB98" s="177"/>
      <c r="CC98" s="177"/>
      <c r="CD98" s="177"/>
      <c r="CE98" s="183"/>
      <c r="CF98" s="177"/>
      <c r="CG98" s="177"/>
      <c r="CH98" s="177"/>
      <c r="CI98" s="183"/>
      <c r="CJ98" s="177"/>
      <c r="CK98" s="177"/>
      <c r="CL98" s="177"/>
      <c r="CM98" s="183"/>
      <c r="CN98" s="177"/>
      <c r="CO98" s="177"/>
      <c r="CP98" s="177"/>
      <c r="CQ98" s="183"/>
      <c r="CR98" s="177"/>
      <c r="CS98" s="177"/>
      <c r="CT98" s="177"/>
      <c r="CU98" s="183"/>
      <c r="CV98" s="177"/>
      <c r="CW98" s="177"/>
      <c r="CX98" s="177"/>
      <c r="CY98" s="183"/>
      <c r="CZ98" s="177"/>
      <c r="DA98" s="177"/>
      <c r="DB98" s="177"/>
      <c r="DC98" s="183"/>
      <c r="DD98" s="177"/>
      <c r="DE98" s="177"/>
      <c r="DF98" s="177"/>
      <c r="DG98" s="178">
        <f>IF(DG104=0,0,(DG107-DG115-DG120-DG125)*1000/DG104)</f>
        <v>0</v>
      </c>
      <c r="DH98" s="177"/>
      <c r="DI98" s="177"/>
      <c r="DJ98" s="177"/>
      <c r="DK98" s="183"/>
      <c r="DL98" s="177"/>
      <c r="DM98" s="177"/>
      <c r="DN98" s="177"/>
      <c r="DO98" s="183"/>
      <c r="DP98" s="177"/>
      <c r="DQ98" s="177"/>
      <c r="DR98" s="177"/>
      <c r="DS98" s="183"/>
      <c r="DT98" s="177"/>
      <c r="DU98" s="177"/>
      <c r="DV98" s="177"/>
      <c r="DW98" s="183"/>
      <c r="DX98" s="177"/>
      <c r="DY98" s="177"/>
      <c r="DZ98" s="177"/>
      <c r="EA98" s="183"/>
      <c r="EB98" s="177"/>
      <c r="EC98" s="177"/>
      <c r="ED98" s="177"/>
      <c r="EE98" s="183"/>
      <c r="EF98" s="177"/>
      <c r="EG98" s="177"/>
      <c r="EH98" s="177"/>
      <c r="EI98" s="183"/>
      <c r="EJ98" s="177"/>
      <c r="EK98" s="177"/>
      <c r="EL98" s="177"/>
      <c r="EM98" s="183"/>
      <c r="EN98" s="177"/>
      <c r="EO98" s="177"/>
      <c r="EP98" s="177"/>
      <c r="EQ98" s="183"/>
      <c r="ER98" s="177"/>
      <c r="ES98" s="177"/>
      <c r="ET98" s="177"/>
      <c r="EU98" s="183"/>
      <c r="EV98" s="177"/>
      <c r="EW98" s="177"/>
      <c r="EX98" s="177"/>
      <c r="EY98" s="183"/>
      <c r="EZ98" s="177"/>
      <c r="FA98" s="177"/>
      <c r="FB98" s="177"/>
      <c r="FC98" s="183"/>
      <c r="FD98" s="177"/>
      <c r="FE98" s="177"/>
      <c r="FF98" s="177"/>
      <c r="FG98" s="183"/>
      <c r="FH98" s="177"/>
      <c r="FI98" s="177"/>
      <c r="FJ98" s="177"/>
      <c r="FK98" s="183"/>
      <c r="FL98" s="177"/>
      <c r="FM98" s="177"/>
      <c r="FN98" s="177"/>
      <c r="FO98" s="183"/>
      <c r="FP98" s="177"/>
      <c r="FQ98" s="177"/>
      <c r="FR98" s="177"/>
      <c r="FS98" s="183"/>
      <c r="FT98" s="177"/>
      <c r="FU98" s="177"/>
      <c r="FV98" s="177"/>
      <c r="FW98" s="183"/>
      <c r="FX98" s="177"/>
      <c r="FY98" s="177"/>
      <c r="FZ98" s="177"/>
      <c r="GA98" s="177"/>
      <c r="GB98" s="177"/>
      <c r="GC98" s="177"/>
      <c r="GD98" s="177"/>
      <c r="GE98" s="177"/>
      <c r="GF98" s="177"/>
      <c r="GG98" s="177"/>
      <c r="GH98" s="177"/>
      <c r="GI98" s="183"/>
      <c r="GJ98" s="177"/>
      <c r="GK98" s="177"/>
      <c r="GL98" s="177"/>
      <c r="GM98" s="183"/>
      <c r="GN98" s="177"/>
      <c r="GO98" s="177"/>
      <c r="GP98" s="177"/>
      <c r="GQ98" s="183"/>
      <c r="GR98" s="177"/>
      <c r="GS98" s="177"/>
      <c r="GT98" s="177"/>
      <c r="GU98" s="183"/>
      <c r="GV98" s="177"/>
      <c r="GW98" s="177"/>
      <c r="GX98" s="177"/>
      <c r="GY98" s="183"/>
      <c r="GZ98" s="177"/>
      <c r="HA98" s="177"/>
      <c r="HB98" s="177"/>
      <c r="HC98" s="183"/>
      <c r="HD98" s="177"/>
      <c r="HE98" s="177"/>
      <c r="HF98" s="177"/>
      <c r="HG98" s="183"/>
      <c r="HH98" s="177"/>
      <c r="HI98" s="177"/>
      <c r="HJ98" s="177"/>
      <c r="HK98" s="183"/>
      <c r="HL98" s="177"/>
      <c r="HM98" s="177"/>
      <c r="HN98" s="177"/>
      <c r="HO98" s="177"/>
      <c r="HP98" s="177"/>
      <c r="HQ98" s="177"/>
      <c r="HR98" s="177"/>
      <c r="HS98" s="179"/>
    </row>
    <row r="99" spans="1:227" ht="12" customHeight="1" x14ac:dyDescent="0.25">
      <c r="A99" s="166"/>
      <c r="B99" s="448"/>
      <c r="C99" s="127"/>
      <c r="D99" s="126"/>
      <c r="E99" s="127"/>
      <c r="F99" s="174" t="s">
        <v>236</v>
      </c>
      <c r="G99" s="455"/>
      <c r="H99" s="456"/>
      <c r="I99" s="456"/>
      <c r="J99" s="180" t="s">
        <v>237</v>
      </c>
      <c r="K99" s="176"/>
      <c r="L99" s="176"/>
      <c r="M99" s="176"/>
      <c r="N99" s="176"/>
      <c r="O99" s="177"/>
      <c r="P99" s="177"/>
      <c r="Q99" s="177"/>
      <c r="R99" s="177"/>
      <c r="S99" s="177"/>
      <c r="T99" s="177"/>
      <c r="U99" s="177"/>
      <c r="V99" s="177"/>
      <c r="W99" s="178">
        <f>W98*W97</f>
        <v>0</v>
      </c>
      <c r="X99" s="177"/>
      <c r="Y99" s="177"/>
      <c r="Z99" s="177"/>
      <c r="AA99" s="178">
        <f>AA98*AA97</f>
        <v>0</v>
      </c>
      <c r="AB99" s="177"/>
      <c r="AC99" s="177"/>
      <c r="AD99" s="177"/>
      <c r="AE99" s="178">
        <f>AE98*AE97</f>
        <v>0</v>
      </c>
      <c r="AF99" s="177"/>
      <c r="AG99" s="177"/>
      <c r="AH99" s="177"/>
      <c r="AI99" s="178">
        <f>AI98*AI97</f>
        <v>0</v>
      </c>
      <c r="AJ99" s="177"/>
      <c r="AK99" s="177"/>
      <c r="AL99" s="177"/>
      <c r="AM99" s="178">
        <f>AM98*AM97</f>
        <v>0</v>
      </c>
      <c r="AN99" s="177"/>
      <c r="AO99" s="177"/>
      <c r="AP99" s="177"/>
      <c r="AQ99" s="178">
        <f>AQ98*AQ97</f>
        <v>0</v>
      </c>
      <c r="AR99" s="177"/>
      <c r="AS99" s="177"/>
      <c r="AT99" s="177"/>
      <c r="AU99" s="178">
        <f>AU98*AU97</f>
        <v>0</v>
      </c>
      <c r="AV99" s="177"/>
      <c r="AW99" s="177"/>
      <c r="AX99" s="177"/>
      <c r="AY99" s="178">
        <f>AY98*AY97</f>
        <v>0</v>
      </c>
      <c r="AZ99" s="177"/>
      <c r="BA99" s="177"/>
      <c r="BB99" s="177"/>
      <c r="BC99" s="178">
        <f>BC98*BC97</f>
        <v>0</v>
      </c>
      <c r="BD99" s="177"/>
      <c r="BE99" s="177"/>
      <c r="BF99" s="177"/>
      <c r="BG99" s="178">
        <f>IF(BG104=0,0,(BG108-BG116-BG121-BG126)*1000/BG104)</f>
        <v>0</v>
      </c>
      <c r="BH99" s="177"/>
      <c r="BI99" s="177"/>
      <c r="BJ99" s="177"/>
      <c r="BK99" s="178">
        <f>BK98*BK97</f>
        <v>0</v>
      </c>
      <c r="BL99" s="177"/>
      <c r="BM99" s="177"/>
      <c r="BN99" s="177"/>
      <c r="BO99" s="178">
        <f>BO98*BO97</f>
        <v>0</v>
      </c>
      <c r="BP99" s="177"/>
      <c r="BQ99" s="177"/>
      <c r="BR99" s="177"/>
      <c r="BS99" s="178">
        <f>BS98*BS97</f>
        <v>0</v>
      </c>
      <c r="BT99" s="177"/>
      <c r="BU99" s="177"/>
      <c r="BV99" s="177"/>
      <c r="BW99" s="178">
        <f>BW98*BW97</f>
        <v>0</v>
      </c>
      <c r="BX99" s="177"/>
      <c r="BY99" s="177"/>
      <c r="BZ99" s="177"/>
      <c r="CA99" s="178">
        <f>IF(CA104=0,0,(CA108-CA116-CA121-CA126)*1000/CA104)</f>
        <v>0</v>
      </c>
      <c r="CB99" s="177"/>
      <c r="CC99" s="177"/>
      <c r="CD99" s="177"/>
      <c r="CE99" s="178">
        <f>CE98*CE97</f>
        <v>0</v>
      </c>
      <c r="CF99" s="177"/>
      <c r="CG99" s="177"/>
      <c r="CH99" s="177"/>
      <c r="CI99" s="178">
        <f>CI98*CI97</f>
        <v>0</v>
      </c>
      <c r="CJ99" s="177"/>
      <c r="CK99" s="177"/>
      <c r="CL99" s="177"/>
      <c r="CM99" s="178">
        <f>CM98*CM97</f>
        <v>0</v>
      </c>
      <c r="CN99" s="177"/>
      <c r="CO99" s="177"/>
      <c r="CP99" s="177"/>
      <c r="CQ99" s="178">
        <f>CQ98*CQ97</f>
        <v>0</v>
      </c>
      <c r="CR99" s="177"/>
      <c r="CS99" s="177"/>
      <c r="CT99" s="177"/>
      <c r="CU99" s="178">
        <f>CU98*CU97</f>
        <v>0</v>
      </c>
      <c r="CV99" s="177"/>
      <c r="CW99" s="177"/>
      <c r="CX99" s="177"/>
      <c r="CY99" s="178">
        <f>CY98*CY97</f>
        <v>0</v>
      </c>
      <c r="CZ99" s="177"/>
      <c r="DA99" s="177"/>
      <c r="DB99" s="177"/>
      <c r="DC99" s="178">
        <f>DC98*DC97</f>
        <v>0</v>
      </c>
      <c r="DD99" s="177"/>
      <c r="DE99" s="177"/>
      <c r="DF99" s="177"/>
      <c r="DG99" s="178">
        <f>IF(DG104=0,0,(DG108-DG116-DG121-DG126)*1000/DG104)</f>
        <v>0</v>
      </c>
      <c r="DH99" s="177"/>
      <c r="DI99" s="177"/>
      <c r="DJ99" s="177"/>
      <c r="DK99" s="178">
        <f>DK98*DK97</f>
        <v>0</v>
      </c>
      <c r="DL99" s="177"/>
      <c r="DM99" s="177"/>
      <c r="DN99" s="177"/>
      <c r="DO99" s="178">
        <f>DO98*DO97</f>
        <v>0</v>
      </c>
      <c r="DP99" s="177"/>
      <c r="DQ99" s="177"/>
      <c r="DR99" s="177"/>
      <c r="DS99" s="178">
        <f>DS98*DS97</f>
        <v>0</v>
      </c>
      <c r="DT99" s="177"/>
      <c r="DU99" s="177"/>
      <c r="DV99" s="177"/>
      <c r="DW99" s="178">
        <f>DW98*DW97</f>
        <v>0</v>
      </c>
      <c r="DX99" s="177"/>
      <c r="DY99" s="177"/>
      <c r="DZ99" s="177"/>
      <c r="EA99" s="178">
        <f>EA98*EA97</f>
        <v>0</v>
      </c>
      <c r="EB99" s="177"/>
      <c r="EC99" s="177"/>
      <c r="ED99" s="177"/>
      <c r="EE99" s="178">
        <f>EE98*EE97</f>
        <v>0</v>
      </c>
      <c r="EF99" s="177"/>
      <c r="EG99" s="177"/>
      <c r="EH99" s="177"/>
      <c r="EI99" s="178">
        <f>EI98*EI97</f>
        <v>0</v>
      </c>
      <c r="EJ99" s="177"/>
      <c r="EK99" s="177"/>
      <c r="EL99" s="177"/>
      <c r="EM99" s="178">
        <f>EM98*EM97</f>
        <v>0</v>
      </c>
      <c r="EN99" s="177"/>
      <c r="EO99" s="177"/>
      <c r="EP99" s="177"/>
      <c r="EQ99" s="178">
        <f>EQ98*EQ97</f>
        <v>0</v>
      </c>
      <c r="ER99" s="177"/>
      <c r="ES99" s="177"/>
      <c r="ET99" s="177"/>
      <c r="EU99" s="178">
        <f>EU98*EU97</f>
        <v>0</v>
      </c>
      <c r="EV99" s="177"/>
      <c r="EW99" s="177"/>
      <c r="EX99" s="177"/>
      <c r="EY99" s="178">
        <f>EY98*EY97</f>
        <v>0</v>
      </c>
      <c r="EZ99" s="177"/>
      <c r="FA99" s="177"/>
      <c r="FB99" s="177"/>
      <c r="FC99" s="178">
        <f>FC98*FC97</f>
        <v>0</v>
      </c>
      <c r="FD99" s="177"/>
      <c r="FE99" s="177"/>
      <c r="FF99" s="177"/>
      <c r="FG99" s="178">
        <f>FG98*FG97</f>
        <v>0</v>
      </c>
      <c r="FH99" s="177"/>
      <c r="FI99" s="177"/>
      <c r="FJ99" s="177"/>
      <c r="FK99" s="178">
        <f>FK98*FK97</f>
        <v>0</v>
      </c>
      <c r="FL99" s="177"/>
      <c r="FM99" s="177"/>
      <c r="FN99" s="177"/>
      <c r="FO99" s="178">
        <f>FO98*FO97</f>
        <v>0</v>
      </c>
      <c r="FP99" s="177"/>
      <c r="FQ99" s="177"/>
      <c r="FR99" s="177"/>
      <c r="FS99" s="178">
        <f>FS98*FS97</f>
        <v>0</v>
      </c>
      <c r="FT99" s="177"/>
      <c r="FU99" s="177"/>
      <c r="FV99" s="177"/>
      <c r="FW99" s="178">
        <f>FW98*FW97</f>
        <v>0</v>
      </c>
      <c r="FX99" s="177"/>
      <c r="FY99" s="177"/>
      <c r="FZ99" s="177"/>
      <c r="GA99" s="177"/>
      <c r="GB99" s="177"/>
      <c r="GC99" s="177"/>
      <c r="GD99" s="177"/>
      <c r="GE99" s="177"/>
      <c r="GF99" s="177"/>
      <c r="GG99" s="177"/>
      <c r="GH99" s="177"/>
      <c r="GI99" s="178">
        <f>GI98*GI97</f>
        <v>0</v>
      </c>
      <c r="GJ99" s="177"/>
      <c r="GK99" s="177"/>
      <c r="GL99" s="177"/>
      <c r="GM99" s="178">
        <f>GM98*GM97</f>
        <v>0</v>
      </c>
      <c r="GN99" s="177"/>
      <c r="GO99" s="177"/>
      <c r="GP99" s="177"/>
      <c r="GQ99" s="178">
        <f>GQ98*GQ97</f>
        <v>0</v>
      </c>
      <c r="GR99" s="177"/>
      <c r="GS99" s="177"/>
      <c r="GT99" s="177"/>
      <c r="GU99" s="178">
        <f>GU98*GU97</f>
        <v>0</v>
      </c>
      <c r="GV99" s="177"/>
      <c r="GW99" s="177"/>
      <c r="GX99" s="177"/>
      <c r="GY99" s="178">
        <f>GY98*GY97</f>
        <v>0</v>
      </c>
      <c r="GZ99" s="177"/>
      <c r="HA99" s="177"/>
      <c r="HB99" s="177"/>
      <c r="HC99" s="178">
        <f>HC98*HC97</f>
        <v>0</v>
      </c>
      <c r="HD99" s="177"/>
      <c r="HE99" s="177"/>
      <c r="HF99" s="177"/>
      <c r="HG99" s="178">
        <f>HG98*HG97</f>
        <v>0</v>
      </c>
      <c r="HH99" s="177"/>
      <c r="HI99" s="177"/>
      <c r="HJ99" s="177"/>
      <c r="HK99" s="178">
        <f>HK98*HK97</f>
        <v>0</v>
      </c>
      <c r="HL99" s="177"/>
      <c r="HM99" s="177"/>
      <c r="HN99" s="177"/>
      <c r="HO99" s="177"/>
      <c r="HP99" s="177"/>
      <c r="HQ99" s="177"/>
      <c r="HR99" s="177"/>
      <c r="HS99" s="179"/>
    </row>
    <row r="100" spans="1:227" ht="12" customHeight="1" x14ac:dyDescent="0.25">
      <c r="A100" s="166"/>
      <c r="B100" s="448"/>
      <c r="C100" s="127"/>
      <c r="D100" s="126"/>
      <c r="E100" s="127"/>
      <c r="F100" s="174" t="s">
        <v>238</v>
      </c>
      <c r="G100" s="452" t="s">
        <v>239</v>
      </c>
      <c r="H100" s="453"/>
      <c r="I100" s="454"/>
      <c r="J100" s="175" t="s">
        <v>235</v>
      </c>
      <c r="K100" s="176"/>
      <c r="L100" s="176"/>
      <c r="M100" s="176"/>
      <c r="N100" s="176"/>
      <c r="O100" s="177"/>
      <c r="P100" s="177"/>
      <c r="Q100" s="177"/>
      <c r="R100" s="177"/>
      <c r="S100" s="178">
        <f>IF(S104=0,0,S107*1000/S104)</f>
        <v>0</v>
      </c>
      <c r="T100" s="177"/>
      <c r="U100" s="177"/>
      <c r="V100" s="177"/>
      <c r="W100" s="183"/>
      <c r="X100" s="177"/>
      <c r="Y100" s="177"/>
      <c r="Z100" s="177"/>
      <c r="AA100" s="183"/>
      <c r="AB100" s="177"/>
      <c r="AC100" s="177"/>
      <c r="AD100" s="177"/>
      <c r="AE100" s="183"/>
      <c r="AF100" s="177"/>
      <c r="AG100" s="177"/>
      <c r="AH100" s="177"/>
      <c r="AI100" s="183"/>
      <c r="AJ100" s="177"/>
      <c r="AK100" s="177"/>
      <c r="AL100" s="177"/>
      <c r="AM100" s="183"/>
      <c r="AN100" s="177"/>
      <c r="AO100" s="177"/>
      <c r="AP100" s="177"/>
      <c r="AQ100" s="183"/>
      <c r="AR100" s="177"/>
      <c r="AS100" s="177"/>
      <c r="AT100" s="177"/>
      <c r="AU100" s="183"/>
      <c r="AV100" s="177"/>
      <c r="AW100" s="177"/>
      <c r="AX100" s="177"/>
      <c r="AY100" s="178">
        <f>IF(AY104=0,0,AY107*1000/AY104)</f>
        <v>0</v>
      </c>
      <c r="AZ100" s="177"/>
      <c r="BA100" s="177"/>
      <c r="BB100" s="177"/>
      <c r="BC100" s="178">
        <f>IF(BC104=0,0,BC107*1000/BC104)</f>
        <v>0</v>
      </c>
      <c r="BD100" s="177"/>
      <c r="BE100" s="177"/>
      <c r="BF100" s="177"/>
      <c r="BG100" s="178">
        <f>IF(BG104=0,0,BG107*1000/BG104)</f>
        <v>0</v>
      </c>
      <c r="BH100" s="177"/>
      <c r="BI100" s="177"/>
      <c r="BJ100" s="177"/>
      <c r="BK100" s="178">
        <f>IF(BK104=0,0,BK107*1000/BK104)</f>
        <v>0</v>
      </c>
      <c r="BL100" s="177"/>
      <c r="BM100" s="177"/>
      <c r="BN100" s="177"/>
      <c r="BO100" s="178">
        <f>IF(BO104=0,0,BO107*1000/BO104)</f>
        <v>0</v>
      </c>
      <c r="BP100" s="177"/>
      <c r="BQ100" s="177"/>
      <c r="BR100" s="177"/>
      <c r="BS100" s="178">
        <f>IF(BS104=0,0,BS107*1000/BS104)</f>
        <v>0</v>
      </c>
      <c r="BT100" s="177"/>
      <c r="BU100" s="177"/>
      <c r="BV100" s="177"/>
      <c r="BW100" s="178">
        <f>IF(BW104=0,0,BW107*1000/BW104)</f>
        <v>0</v>
      </c>
      <c r="BX100" s="177"/>
      <c r="BY100" s="177"/>
      <c r="BZ100" s="177"/>
      <c r="CA100" s="178">
        <f>IF(CA104=0,0,CA107*1000/CA104)</f>
        <v>0</v>
      </c>
      <c r="CB100" s="177"/>
      <c r="CC100" s="177"/>
      <c r="CD100" s="177"/>
      <c r="CE100" s="178">
        <f>IF(CE104=0,0,CE107*1000/CE104)</f>
        <v>0</v>
      </c>
      <c r="CF100" s="177"/>
      <c r="CG100" s="177"/>
      <c r="CH100" s="177"/>
      <c r="CI100" s="178">
        <f>IF(CI104=0,0,CI107*1000/CI104)</f>
        <v>0</v>
      </c>
      <c r="CJ100" s="177"/>
      <c r="CK100" s="177"/>
      <c r="CL100" s="177"/>
      <c r="CM100" s="178">
        <f>IF(CM104=0,0,CM107*1000/CM104)</f>
        <v>0</v>
      </c>
      <c r="CN100" s="177"/>
      <c r="CO100" s="177"/>
      <c r="CP100" s="177"/>
      <c r="CQ100" s="178">
        <f>IF(CQ104=0,0,CQ107*1000/CQ104)</f>
        <v>0</v>
      </c>
      <c r="CR100" s="177"/>
      <c r="CS100" s="177"/>
      <c r="CT100" s="177"/>
      <c r="CU100" s="178">
        <f>IF(CU104=0,0,CU107*1000/CU104)</f>
        <v>0</v>
      </c>
      <c r="CV100" s="177"/>
      <c r="CW100" s="177"/>
      <c r="CX100" s="177"/>
      <c r="CY100" s="178">
        <f>IF(CY104=0,0,CY107*1000/CY104)</f>
        <v>0</v>
      </c>
      <c r="CZ100" s="177"/>
      <c r="DA100" s="177"/>
      <c r="DB100" s="177"/>
      <c r="DC100" s="178">
        <f>IF(DC104=0,0,DC107*1000/DC104)</f>
        <v>0</v>
      </c>
      <c r="DD100" s="177"/>
      <c r="DE100" s="177"/>
      <c r="DF100" s="177"/>
      <c r="DG100" s="178">
        <f>IF(DG104=0,0,DG107*1000/DG104)</f>
        <v>0</v>
      </c>
      <c r="DH100" s="177"/>
      <c r="DI100" s="177"/>
      <c r="DJ100" s="177"/>
      <c r="DK100" s="178">
        <f>IF(DK104=0,0,DK107*1000/DK104)</f>
        <v>0</v>
      </c>
      <c r="DL100" s="177"/>
      <c r="DM100" s="177"/>
      <c r="DN100" s="177"/>
      <c r="DO100" s="178">
        <f>IF(DO104=0,0,DO107*1000/DO104)</f>
        <v>0</v>
      </c>
      <c r="DP100" s="177"/>
      <c r="DQ100" s="177"/>
      <c r="DR100" s="177"/>
      <c r="DS100" s="178">
        <f>IF(DS104=0,0,DS107*1000/DS104)</f>
        <v>0</v>
      </c>
      <c r="DT100" s="177"/>
      <c r="DU100" s="177"/>
      <c r="DV100" s="177"/>
      <c r="DW100" s="178">
        <f>IF(DW104=0,0,DW107*1000/DW104)</f>
        <v>0</v>
      </c>
      <c r="DX100" s="177"/>
      <c r="DY100" s="177"/>
      <c r="DZ100" s="177"/>
      <c r="EA100" s="178">
        <f>IF(EA104=0,0,EA107*1000/EA104)</f>
        <v>0</v>
      </c>
      <c r="EB100" s="177"/>
      <c r="EC100" s="177"/>
      <c r="ED100" s="177"/>
      <c r="EE100" s="178">
        <f>IF(EE104=0,0,EE107*1000/EE104)</f>
        <v>0</v>
      </c>
      <c r="EF100" s="177"/>
      <c r="EG100" s="177"/>
      <c r="EH100" s="177"/>
      <c r="EI100" s="178">
        <f>IF(EI104=0,0,EI107*1000/EI104)</f>
        <v>0</v>
      </c>
      <c r="EJ100" s="177"/>
      <c r="EK100" s="177"/>
      <c r="EL100" s="177"/>
      <c r="EM100" s="178">
        <f>IF(EM104=0,0,EM107*1000/EM104)</f>
        <v>0</v>
      </c>
      <c r="EN100" s="177"/>
      <c r="EO100" s="177"/>
      <c r="EP100" s="177"/>
      <c r="EQ100" s="178">
        <f>IF(EQ104=0,0,EQ107*1000/EQ104)</f>
        <v>0</v>
      </c>
      <c r="ER100" s="177"/>
      <c r="ES100" s="177"/>
      <c r="ET100" s="177"/>
      <c r="EU100" s="178">
        <f>IF(EU104=0,0,EU107*1000/EU104)</f>
        <v>0</v>
      </c>
      <c r="EV100" s="177"/>
      <c r="EW100" s="177"/>
      <c r="EX100" s="177"/>
      <c r="EY100" s="178">
        <f>IF(EY104=0,0,EY107*1000/EY104)</f>
        <v>0</v>
      </c>
      <c r="EZ100" s="177"/>
      <c r="FA100" s="177"/>
      <c r="FB100" s="177"/>
      <c r="FC100" s="178">
        <f>IF(FC104=0,0,FC107*1000/FC104)</f>
        <v>0</v>
      </c>
      <c r="FD100" s="177"/>
      <c r="FE100" s="177"/>
      <c r="FF100" s="177"/>
      <c r="FG100" s="178">
        <f>IF(FG104=0,0,FG107*1000/FG104)</f>
        <v>0</v>
      </c>
      <c r="FH100" s="177"/>
      <c r="FI100" s="177"/>
      <c r="FJ100" s="177"/>
      <c r="FK100" s="178">
        <f>IF(FK104=0,0,FK107*1000/FK104)</f>
        <v>0</v>
      </c>
      <c r="FL100" s="177"/>
      <c r="FM100" s="177"/>
      <c r="FN100" s="177"/>
      <c r="FO100" s="178">
        <f>IF(FO104=0,0,FO107*1000/FO104)</f>
        <v>0</v>
      </c>
      <c r="FP100" s="177"/>
      <c r="FQ100" s="177"/>
      <c r="FR100" s="177"/>
      <c r="FS100" s="178">
        <f>IF(FS104=0,0,FS107*1000/FS104)</f>
        <v>0</v>
      </c>
      <c r="FT100" s="177"/>
      <c r="FU100" s="177"/>
      <c r="FV100" s="177"/>
      <c r="FW100" s="178">
        <f>IF(FW104=0,0,FW107*1000/FW104)</f>
        <v>0</v>
      </c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8">
        <f>IF(GI104=0,0,GI107*1000/GI104)</f>
        <v>0</v>
      </c>
      <c r="GJ100" s="177"/>
      <c r="GK100" s="177"/>
      <c r="GL100" s="177"/>
      <c r="GM100" s="178">
        <f>IF(GM104=0,0,GM107*1000/GM104)</f>
        <v>0</v>
      </c>
      <c r="GN100" s="177"/>
      <c r="GO100" s="177"/>
      <c r="GP100" s="177"/>
      <c r="GQ100" s="178">
        <f>IF(GQ104=0,0,GQ107*1000/GQ104)</f>
        <v>0</v>
      </c>
      <c r="GR100" s="177"/>
      <c r="GS100" s="177"/>
      <c r="GT100" s="177"/>
      <c r="GU100" s="178">
        <f>IF(GU104=0,0,GU107*1000/GU104)</f>
        <v>0</v>
      </c>
      <c r="GV100" s="177"/>
      <c r="GW100" s="177"/>
      <c r="GX100" s="177"/>
      <c r="GY100" s="178">
        <f>IF(GY104=0,0,GY107*1000/GY104)</f>
        <v>0</v>
      </c>
      <c r="GZ100" s="177"/>
      <c r="HA100" s="177"/>
      <c r="HB100" s="177"/>
      <c r="HC100" s="178">
        <f>IF(HC104=0,0,HC107*1000/HC104)</f>
        <v>0</v>
      </c>
      <c r="HD100" s="177"/>
      <c r="HE100" s="177"/>
      <c r="HF100" s="177"/>
      <c r="HG100" s="178">
        <f>IF(HG104=0,0,HG107*1000/HG104)</f>
        <v>0</v>
      </c>
      <c r="HH100" s="177"/>
      <c r="HI100" s="177"/>
      <c r="HJ100" s="177"/>
      <c r="HK100" s="178">
        <f>IF(HK104=0,0,HK107*1000/HK104)</f>
        <v>0</v>
      </c>
      <c r="HL100" s="177"/>
      <c r="HM100" s="177"/>
      <c r="HN100" s="177"/>
      <c r="HO100" s="177"/>
      <c r="HP100" s="177"/>
      <c r="HQ100" s="177"/>
      <c r="HR100" s="177"/>
      <c r="HS100" s="179"/>
    </row>
    <row r="101" spans="1:227" ht="12" customHeight="1" x14ac:dyDescent="0.25">
      <c r="A101" s="166"/>
      <c r="B101" s="448"/>
      <c r="C101" s="127"/>
      <c r="D101" s="126"/>
      <c r="E101" s="127"/>
      <c r="F101" s="174" t="s">
        <v>240</v>
      </c>
      <c r="G101" s="455"/>
      <c r="H101" s="456"/>
      <c r="I101" s="456"/>
      <c r="J101" s="180" t="s">
        <v>237</v>
      </c>
      <c r="K101" s="176"/>
      <c r="L101" s="176"/>
      <c r="M101" s="176"/>
      <c r="N101" s="176"/>
      <c r="O101" s="177"/>
      <c r="P101" s="177"/>
      <c r="Q101" s="177"/>
      <c r="R101" s="177"/>
      <c r="S101" s="178">
        <f>IF(S104=0,0,S108*1000/S104)</f>
        <v>0</v>
      </c>
      <c r="T101" s="177"/>
      <c r="U101" s="177"/>
      <c r="V101" s="177"/>
      <c r="W101" s="178">
        <f>W100*W97</f>
        <v>0</v>
      </c>
      <c r="X101" s="177"/>
      <c r="Y101" s="177"/>
      <c r="Z101" s="177"/>
      <c r="AA101" s="178">
        <f>AA100*AA97</f>
        <v>0</v>
      </c>
      <c r="AB101" s="177"/>
      <c r="AC101" s="177"/>
      <c r="AD101" s="177"/>
      <c r="AE101" s="178">
        <f>AE100*AE97</f>
        <v>0</v>
      </c>
      <c r="AF101" s="177"/>
      <c r="AG101" s="177"/>
      <c r="AH101" s="177"/>
      <c r="AI101" s="178">
        <f>AI100*AI97</f>
        <v>0</v>
      </c>
      <c r="AJ101" s="177"/>
      <c r="AK101" s="177"/>
      <c r="AL101" s="177"/>
      <c r="AM101" s="178">
        <f>AM100*AM97</f>
        <v>0</v>
      </c>
      <c r="AN101" s="177"/>
      <c r="AO101" s="177"/>
      <c r="AP101" s="177"/>
      <c r="AQ101" s="178">
        <f>AQ100*AQ97</f>
        <v>0</v>
      </c>
      <c r="AR101" s="177"/>
      <c r="AS101" s="177"/>
      <c r="AT101" s="177"/>
      <c r="AU101" s="178">
        <f>AU100*AU97</f>
        <v>0</v>
      </c>
      <c r="AV101" s="177"/>
      <c r="AW101" s="177"/>
      <c r="AX101" s="177"/>
      <c r="AY101" s="178">
        <f>IF(AY104=0,0,AY108*1000/AY104)</f>
        <v>0</v>
      </c>
      <c r="AZ101" s="177"/>
      <c r="BA101" s="177"/>
      <c r="BB101" s="177"/>
      <c r="BC101" s="178">
        <f>IF(BC104=0,0,BC108*1000/BC104)</f>
        <v>0</v>
      </c>
      <c r="BD101" s="177"/>
      <c r="BE101" s="177"/>
      <c r="BF101" s="177"/>
      <c r="BG101" s="178">
        <f>IF(BG104=0,0,BG108*1000/BG104)</f>
        <v>0</v>
      </c>
      <c r="BH101" s="177"/>
      <c r="BI101" s="177"/>
      <c r="BJ101" s="177"/>
      <c r="BK101" s="178">
        <f>IF(BK104=0,0,BK108*1000/BK104)</f>
        <v>0</v>
      </c>
      <c r="BL101" s="177"/>
      <c r="BM101" s="177"/>
      <c r="BN101" s="177"/>
      <c r="BO101" s="178">
        <f>IF(BO104=0,0,BO108*1000/BO104)</f>
        <v>0</v>
      </c>
      <c r="BP101" s="177"/>
      <c r="BQ101" s="177"/>
      <c r="BR101" s="177"/>
      <c r="BS101" s="178">
        <f>IF(BS104=0,0,BS108*1000/BS104)</f>
        <v>0</v>
      </c>
      <c r="BT101" s="177"/>
      <c r="BU101" s="177"/>
      <c r="BV101" s="177"/>
      <c r="BW101" s="178">
        <f>IF(BW104=0,0,BW108*1000/BW104)</f>
        <v>0</v>
      </c>
      <c r="BX101" s="177"/>
      <c r="BY101" s="177"/>
      <c r="BZ101" s="177"/>
      <c r="CA101" s="178">
        <f>IF(CA104=0,0,CA108*1000/CA104)</f>
        <v>0</v>
      </c>
      <c r="CB101" s="177"/>
      <c r="CC101" s="177"/>
      <c r="CD101" s="177"/>
      <c r="CE101" s="178">
        <f>IF(CE104=0,0,CE108*1000/CE104)</f>
        <v>0</v>
      </c>
      <c r="CF101" s="177"/>
      <c r="CG101" s="177"/>
      <c r="CH101" s="177"/>
      <c r="CI101" s="178">
        <f>IF(CI104=0,0,CI108*1000/CI104)</f>
        <v>0</v>
      </c>
      <c r="CJ101" s="177"/>
      <c r="CK101" s="177"/>
      <c r="CL101" s="177"/>
      <c r="CM101" s="178">
        <f>IF(CM104=0,0,CM108*1000/CM104)</f>
        <v>0</v>
      </c>
      <c r="CN101" s="177"/>
      <c r="CO101" s="177"/>
      <c r="CP101" s="177"/>
      <c r="CQ101" s="178">
        <f>IF(CQ104=0,0,CQ108*1000/CQ104)</f>
        <v>0</v>
      </c>
      <c r="CR101" s="177"/>
      <c r="CS101" s="177"/>
      <c r="CT101" s="177"/>
      <c r="CU101" s="178">
        <f>IF(CU104=0,0,CU108*1000/CU104)</f>
        <v>0</v>
      </c>
      <c r="CV101" s="177"/>
      <c r="CW101" s="177"/>
      <c r="CX101" s="177"/>
      <c r="CY101" s="178">
        <f>IF(CY104=0,0,CY108*1000/CY104)</f>
        <v>0</v>
      </c>
      <c r="CZ101" s="177"/>
      <c r="DA101" s="177"/>
      <c r="DB101" s="177"/>
      <c r="DC101" s="178">
        <f>IF(DC104=0,0,DC108*1000/DC104)</f>
        <v>0</v>
      </c>
      <c r="DD101" s="177"/>
      <c r="DE101" s="177"/>
      <c r="DF101" s="177"/>
      <c r="DG101" s="178">
        <f>IF(DG104=0,0,DG108*1000/DG104)</f>
        <v>0</v>
      </c>
      <c r="DH101" s="177"/>
      <c r="DI101" s="177"/>
      <c r="DJ101" s="177"/>
      <c r="DK101" s="178">
        <f>IF(DK104=0,0,DK108*1000/DK104)</f>
        <v>0</v>
      </c>
      <c r="DL101" s="177"/>
      <c r="DM101" s="177"/>
      <c r="DN101" s="177"/>
      <c r="DO101" s="178">
        <f>IF(DO104=0,0,DO108*1000/DO104)</f>
        <v>0</v>
      </c>
      <c r="DP101" s="177"/>
      <c r="DQ101" s="177"/>
      <c r="DR101" s="177"/>
      <c r="DS101" s="178">
        <f>IF(DS104=0,0,DS108*1000/DS104)</f>
        <v>0</v>
      </c>
      <c r="DT101" s="177"/>
      <c r="DU101" s="177"/>
      <c r="DV101" s="177"/>
      <c r="DW101" s="178">
        <f>IF(DW104=0,0,DW108*1000/DW104)</f>
        <v>0</v>
      </c>
      <c r="DX101" s="177"/>
      <c r="DY101" s="177"/>
      <c r="DZ101" s="177"/>
      <c r="EA101" s="178">
        <f>IF(EA104=0,0,EA108*1000/EA104)</f>
        <v>0</v>
      </c>
      <c r="EB101" s="177"/>
      <c r="EC101" s="177"/>
      <c r="ED101" s="177"/>
      <c r="EE101" s="178">
        <f>IF(EE104=0,0,EE108*1000/EE104)</f>
        <v>0</v>
      </c>
      <c r="EF101" s="177"/>
      <c r="EG101" s="177"/>
      <c r="EH101" s="177"/>
      <c r="EI101" s="178">
        <f>IF(EI104=0,0,EI108*1000/EI104)</f>
        <v>0</v>
      </c>
      <c r="EJ101" s="177"/>
      <c r="EK101" s="177"/>
      <c r="EL101" s="177"/>
      <c r="EM101" s="178">
        <f>IF(EM104=0,0,EM108*1000/EM104)</f>
        <v>0</v>
      </c>
      <c r="EN101" s="177"/>
      <c r="EO101" s="177"/>
      <c r="EP101" s="177"/>
      <c r="EQ101" s="178">
        <f>IF(EQ104=0,0,EQ108*1000/EQ104)</f>
        <v>0</v>
      </c>
      <c r="ER101" s="177"/>
      <c r="ES101" s="177"/>
      <c r="ET101" s="177"/>
      <c r="EU101" s="178">
        <f>IF(EU104=0,0,EU108*1000/EU104)</f>
        <v>0</v>
      </c>
      <c r="EV101" s="177"/>
      <c r="EW101" s="177"/>
      <c r="EX101" s="177"/>
      <c r="EY101" s="178">
        <f>IF(EY104=0,0,EY108*1000/EY104)</f>
        <v>0</v>
      </c>
      <c r="EZ101" s="177"/>
      <c r="FA101" s="177"/>
      <c r="FB101" s="177"/>
      <c r="FC101" s="178">
        <f>IF(FC104=0,0,FC108*1000/FC104)</f>
        <v>0</v>
      </c>
      <c r="FD101" s="177"/>
      <c r="FE101" s="177"/>
      <c r="FF101" s="177"/>
      <c r="FG101" s="178">
        <f>IF(FG104=0,0,FG108*1000/FG104)</f>
        <v>0</v>
      </c>
      <c r="FH101" s="177"/>
      <c r="FI101" s="177"/>
      <c r="FJ101" s="177"/>
      <c r="FK101" s="178">
        <f>IF(FK104=0,0,FK108*1000/FK104)</f>
        <v>0</v>
      </c>
      <c r="FL101" s="177"/>
      <c r="FM101" s="177"/>
      <c r="FN101" s="177"/>
      <c r="FO101" s="178">
        <f>IF(FO104=0,0,FO108*1000/FO104)</f>
        <v>0</v>
      </c>
      <c r="FP101" s="177"/>
      <c r="FQ101" s="177"/>
      <c r="FR101" s="177"/>
      <c r="FS101" s="178">
        <f>IF(FS104=0,0,FS108*1000/FS104)</f>
        <v>0</v>
      </c>
      <c r="FT101" s="177"/>
      <c r="FU101" s="177"/>
      <c r="FV101" s="177"/>
      <c r="FW101" s="178">
        <f>IF(FW104=0,0,FW108*1000/FW104)</f>
        <v>0</v>
      </c>
      <c r="FX101" s="177"/>
      <c r="FY101" s="177"/>
      <c r="FZ101" s="177"/>
      <c r="GA101" s="177"/>
      <c r="GB101" s="177"/>
      <c r="GC101" s="177"/>
      <c r="GD101" s="177"/>
      <c r="GE101" s="177"/>
      <c r="GF101" s="177"/>
      <c r="GG101" s="177"/>
      <c r="GH101" s="177"/>
      <c r="GI101" s="178">
        <f>IF(GI104=0,0,GI108*1000/GI104)</f>
        <v>0</v>
      </c>
      <c r="GJ101" s="177"/>
      <c r="GK101" s="177"/>
      <c r="GL101" s="177"/>
      <c r="GM101" s="178">
        <f>IF(GM104=0,0,GM108*1000/GM104)</f>
        <v>0</v>
      </c>
      <c r="GN101" s="177"/>
      <c r="GO101" s="177"/>
      <c r="GP101" s="177"/>
      <c r="GQ101" s="178">
        <f>IF(GQ104=0,0,GQ108*1000/GQ104)</f>
        <v>0</v>
      </c>
      <c r="GR101" s="177"/>
      <c r="GS101" s="177"/>
      <c r="GT101" s="177"/>
      <c r="GU101" s="178">
        <f>IF(GU104=0,0,GU108*1000/GU104)</f>
        <v>0</v>
      </c>
      <c r="GV101" s="177"/>
      <c r="GW101" s="177"/>
      <c r="GX101" s="177"/>
      <c r="GY101" s="178">
        <f>IF(GY104=0,0,GY108*1000/GY104)</f>
        <v>0</v>
      </c>
      <c r="GZ101" s="177"/>
      <c r="HA101" s="177"/>
      <c r="HB101" s="177"/>
      <c r="HC101" s="178">
        <f>IF(HC104=0,0,HC108*1000/HC104)</f>
        <v>0</v>
      </c>
      <c r="HD101" s="177"/>
      <c r="HE101" s="177"/>
      <c r="HF101" s="177"/>
      <c r="HG101" s="178">
        <f>IF(HG104=0,0,HG108*1000/HG104)</f>
        <v>0</v>
      </c>
      <c r="HH101" s="177"/>
      <c r="HI101" s="177"/>
      <c r="HJ101" s="177"/>
      <c r="HK101" s="178">
        <f>IF(HK104=0,0,HK108*1000/HK104)</f>
        <v>0</v>
      </c>
      <c r="HL101" s="177"/>
      <c r="HM101" s="177"/>
      <c r="HN101" s="177"/>
      <c r="HO101" s="177"/>
      <c r="HP101" s="177"/>
      <c r="HQ101" s="177"/>
      <c r="HR101" s="177"/>
      <c r="HS101" s="179"/>
    </row>
    <row r="102" spans="1:227" ht="12" customHeight="1" x14ac:dyDescent="0.25">
      <c r="A102" s="166"/>
      <c r="B102" s="448"/>
      <c r="C102" s="127"/>
      <c r="D102" s="126"/>
      <c r="E102" s="127"/>
      <c r="F102" s="174" t="s">
        <v>241</v>
      </c>
      <c r="G102" s="452" t="s">
        <v>242</v>
      </c>
      <c r="H102" s="453"/>
      <c r="I102" s="454"/>
      <c r="J102" s="175" t="s">
        <v>235</v>
      </c>
      <c r="K102" s="176"/>
      <c r="L102" s="176"/>
      <c r="M102" s="176"/>
      <c r="N102" s="176"/>
      <c r="O102" s="177"/>
      <c r="P102" s="177"/>
      <c r="Q102" s="177"/>
      <c r="R102" s="177"/>
      <c r="S102" s="178">
        <f>IF(S106=0,0,S107*1000/S106)</f>
        <v>0</v>
      </c>
      <c r="T102" s="177"/>
      <c r="U102" s="177"/>
      <c r="V102" s="177"/>
      <c r="W102" s="178">
        <f>IF(W106=0,0,W107*1000/W106)</f>
        <v>0</v>
      </c>
      <c r="X102" s="177"/>
      <c r="Y102" s="177"/>
      <c r="Z102" s="177"/>
      <c r="AA102" s="178">
        <f>IF(AA106=0,0,AA107*1000/AA106)</f>
        <v>0</v>
      </c>
      <c r="AB102" s="177"/>
      <c r="AC102" s="177"/>
      <c r="AD102" s="177"/>
      <c r="AE102" s="178">
        <f>IF(AE106=0,0,AE107*1000/AE106)</f>
        <v>0</v>
      </c>
      <c r="AF102" s="177"/>
      <c r="AG102" s="177"/>
      <c r="AH102" s="177"/>
      <c r="AI102" s="178">
        <f>IF(AI106=0,0,AI107*1000/AI106)</f>
        <v>0</v>
      </c>
      <c r="AJ102" s="177"/>
      <c r="AK102" s="177"/>
      <c r="AL102" s="177"/>
      <c r="AM102" s="178">
        <f>IF(AM106=0,0,AM107*1000/AM106)</f>
        <v>0</v>
      </c>
      <c r="AN102" s="177"/>
      <c r="AO102" s="177"/>
      <c r="AP102" s="177"/>
      <c r="AQ102" s="178">
        <f>IF(AQ106=0,0,AQ107*1000/AQ106)</f>
        <v>0</v>
      </c>
      <c r="AR102" s="177"/>
      <c r="AS102" s="177"/>
      <c r="AT102" s="177"/>
      <c r="AU102" s="178">
        <f>IF(AU106=0,0,AU107*1000/AU106)</f>
        <v>0</v>
      </c>
      <c r="AV102" s="177"/>
      <c r="AW102" s="177"/>
      <c r="AX102" s="177"/>
      <c r="AY102" s="178">
        <f>IF(AY106=0,0,AY107*1000/AY106)</f>
        <v>0</v>
      </c>
      <c r="AZ102" s="177"/>
      <c r="BA102" s="177"/>
      <c r="BB102" s="177"/>
      <c r="BC102" s="178">
        <f>IF(BC106=0,0,BC107*1000/BC106)</f>
        <v>0</v>
      </c>
      <c r="BD102" s="177"/>
      <c r="BE102" s="177"/>
      <c r="BF102" s="177"/>
      <c r="BG102" s="178">
        <f>IF(BG106=0,0,BG107*1000/BG106)</f>
        <v>0</v>
      </c>
      <c r="BH102" s="177"/>
      <c r="BI102" s="177"/>
      <c r="BJ102" s="177"/>
      <c r="BK102" s="178">
        <f>IF(BK106=0,0,BK107*1000/BK106)</f>
        <v>0</v>
      </c>
      <c r="BL102" s="177"/>
      <c r="BM102" s="177"/>
      <c r="BN102" s="177"/>
      <c r="BO102" s="178">
        <f>IF(BO106=0,0,BO107*1000/BO106)</f>
        <v>0</v>
      </c>
      <c r="BP102" s="177"/>
      <c r="BQ102" s="177"/>
      <c r="BR102" s="177"/>
      <c r="BS102" s="178">
        <f>IF(BS106=0,0,BS107*1000/BS106)</f>
        <v>0</v>
      </c>
      <c r="BT102" s="177"/>
      <c r="BU102" s="177"/>
      <c r="BV102" s="177"/>
      <c r="BW102" s="178">
        <f>IF(BW106=0,0,BW107*1000/BW106)</f>
        <v>0</v>
      </c>
      <c r="BX102" s="177"/>
      <c r="BY102" s="177"/>
      <c r="BZ102" s="177"/>
      <c r="CA102" s="178">
        <f>IF(CA106=0,0,CA107*1000/CA106)</f>
        <v>0</v>
      </c>
      <c r="CB102" s="177"/>
      <c r="CC102" s="177"/>
      <c r="CD102" s="177"/>
      <c r="CE102" s="178">
        <f>IF(CE106=0,0,CE107*1000/CE106)</f>
        <v>0</v>
      </c>
      <c r="CF102" s="177"/>
      <c r="CG102" s="177"/>
      <c r="CH102" s="177"/>
      <c r="CI102" s="178">
        <f>IF(CI106=0,0,CI107*1000/CI106)</f>
        <v>0</v>
      </c>
      <c r="CJ102" s="177"/>
      <c r="CK102" s="177"/>
      <c r="CL102" s="177"/>
      <c r="CM102" s="178">
        <f>IF(CM106=0,0,CM107*1000/CM106)</f>
        <v>0</v>
      </c>
      <c r="CN102" s="177"/>
      <c r="CO102" s="177"/>
      <c r="CP102" s="177"/>
      <c r="CQ102" s="178">
        <f>IF(CQ106=0,0,CQ107*1000/CQ106)</f>
        <v>0</v>
      </c>
      <c r="CR102" s="177"/>
      <c r="CS102" s="177"/>
      <c r="CT102" s="177"/>
      <c r="CU102" s="178">
        <f>IF(CU106=0,0,CU107*1000/CU106)</f>
        <v>0</v>
      </c>
      <c r="CV102" s="177"/>
      <c r="CW102" s="177"/>
      <c r="CX102" s="177"/>
      <c r="CY102" s="178">
        <f>IF(CY106=0,0,CY107*1000/CY106)</f>
        <v>0</v>
      </c>
      <c r="CZ102" s="177"/>
      <c r="DA102" s="177"/>
      <c r="DB102" s="177"/>
      <c r="DC102" s="178">
        <f>IF(DC106=0,0,DC107*1000/DC106)</f>
        <v>0</v>
      </c>
      <c r="DD102" s="177"/>
      <c r="DE102" s="177"/>
      <c r="DF102" s="177"/>
      <c r="DG102" s="178">
        <f>IF(DG106=0,0,DG107*1000/DG106)</f>
        <v>0</v>
      </c>
      <c r="DH102" s="177"/>
      <c r="DI102" s="177"/>
      <c r="DJ102" s="177"/>
      <c r="DK102" s="178">
        <f>IF(DK106=0,0,DK107*1000/DK106)</f>
        <v>0</v>
      </c>
      <c r="DL102" s="177"/>
      <c r="DM102" s="177"/>
      <c r="DN102" s="177"/>
      <c r="DO102" s="178">
        <f>IF(DO106=0,0,DO107*1000/DO106)</f>
        <v>0</v>
      </c>
      <c r="DP102" s="177"/>
      <c r="DQ102" s="177"/>
      <c r="DR102" s="177"/>
      <c r="DS102" s="178">
        <f>IF(DS106=0,0,DS107*1000/DS106)</f>
        <v>0</v>
      </c>
      <c r="DT102" s="177"/>
      <c r="DU102" s="177"/>
      <c r="DV102" s="177"/>
      <c r="DW102" s="178">
        <f>IF(DW106=0,0,DW107*1000/DW106)</f>
        <v>0</v>
      </c>
      <c r="DX102" s="177"/>
      <c r="DY102" s="177"/>
      <c r="DZ102" s="177"/>
      <c r="EA102" s="178">
        <f>IF(EA106=0,0,EA107*1000/EA106)</f>
        <v>0</v>
      </c>
      <c r="EB102" s="177"/>
      <c r="EC102" s="177"/>
      <c r="ED102" s="177"/>
      <c r="EE102" s="178">
        <f>IF(EE106=0,0,EE107*1000/EE106)</f>
        <v>0</v>
      </c>
      <c r="EF102" s="177"/>
      <c r="EG102" s="177"/>
      <c r="EH102" s="177"/>
      <c r="EI102" s="178">
        <f>IF(EI106=0,0,EI107*1000/EI106)</f>
        <v>0</v>
      </c>
      <c r="EJ102" s="177"/>
      <c r="EK102" s="177"/>
      <c r="EL102" s="177"/>
      <c r="EM102" s="178">
        <f>IF(EM106=0,0,EM107*1000/EM106)</f>
        <v>0</v>
      </c>
      <c r="EN102" s="177"/>
      <c r="EO102" s="177"/>
      <c r="EP102" s="177"/>
      <c r="EQ102" s="178">
        <f>IF(EQ106=0,0,EQ107*1000/EQ106)</f>
        <v>0</v>
      </c>
      <c r="ER102" s="177"/>
      <c r="ES102" s="177"/>
      <c r="ET102" s="177"/>
      <c r="EU102" s="178">
        <f>IF(EU106=0,0,EU107*1000/EU106)</f>
        <v>0</v>
      </c>
      <c r="EV102" s="177"/>
      <c r="EW102" s="177"/>
      <c r="EX102" s="177"/>
      <c r="EY102" s="178">
        <f>IF(EY106=0,0,EY107*1000/EY106)</f>
        <v>0</v>
      </c>
      <c r="EZ102" s="177"/>
      <c r="FA102" s="177"/>
      <c r="FB102" s="177"/>
      <c r="FC102" s="178">
        <f>IF(FC106=0,0,FC107*1000/FC106)</f>
        <v>0</v>
      </c>
      <c r="FD102" s="177"/>
      <c r="FE102" s="177"/>
      <c r="FF102" s="177"/>
      <c r="FG102" s="178">
        <f>IF(FG106=0,0,FG107*1000/FG106)</f>
        <v>0</v>
      </c>
      <c r="FH102" s="177"/>
      <c r="FI102" s="177"/>
      <c r="FJ102" s="177"/>
      <c r="FK102" s="178">
        <f>IF(FK106=0,0,FK107*1000/FK106)</f>
        <v>0</v>
      </c>
      <c r="FL102" s="177"/>
      <c r="FM102" s="177"/>
      <c r="FN102" s="177"/>
      <c r="FO102" s="178">
        <f>IF(FO106=0,0,FO107*1000/FO106)</f>
        <v>0</v>
      </c>
      <c r="FP102" s="177"/>
      <c r="FQ102" s="177"/>
      <c r="FR102" s="177"/>
      <c r="FS102" s="178">
        <f>IF(FS106=0,0,FS107*1000/FS106)</f>
        <v>0</v>
      </c>
      <c r="FT102" s="177"/>
      <c r="FU102" s="177"/>
      <c r="FV102" s="177"/>
      <c r="FW102" s="178">
        <f>IF(FW106=0,0,FW107*1000/FW106)</f>
        <v>0</v>
      </c>
      <c r="FX102" s="177"/>
      <c r="FY102" s="177"/>
      <c r="FZ102" s="177"/>
      <c r="GA102" s="177"/>
      <c r="GB102" s="177"/>
      <c r="GC102" s="177"/>
      <c r="GD102" s="177"/>
      <c r="GE102" s="177"/>
      <c r="GF102" s="177"/>
      <c r="GG102" s="177"/>
      <c r="GH102" s="177"/>
      <c r="GI102" s="178">
        <f>IF(GI106=0,0,GI107*1000/GI106)</f>
        <v>0</v>
      </c>
      <c r="GJ102" s="177"/>
      <c r="GK102" s="177"/>
      <c r="GL102" s="177"/>
      <c r="GM102" s="178">
        <f>IF(GM106=0,0,GM107*1000/GM106)</f>
        <v>0</v>
      </c>
      <c r="GN102" s="177"/>
      <c r="GO102" s="177"/>
      <c r="GP102" s="177"/>
      <c r="GQ102" s="178">
        <f>IF(GQ106=0,0,GQ107*1000/GQ106)</f>
        <v>0</v>
      </c>
      <c r="GR102" s="177"/>
      <c r="GS102" s="177"/>
      <c r="GT102" s="177"/>
      <c r="GU102" s="178">
        <f>IF(GU106=0,0,GU107*1000/GU106)</f>
        <v>0</v>
      </c>
      <c r="GV102" s="177"/>
      <c r="GW102" s="177"/>
      <c r="GX102" s="177"/>
      <c r="GY102" s="178">
        <f>IF(GY106=0,0,GY107*1000/GY106)</f>
        <v>0</v>
      </c>
      <c r="GZ102" s="177"/>
      <c r="HA102" s="177"/>
      <c r="HB102" s="177"/>
      <c r="HC102" s="178">
        <f>IF(HC106=0,0,HC107*1000/HC106)</f>
        <v>0</v>
      </c>
      <c r="HD102" s="177"/>
      <c r="HE102" s="177"/>
      <c r="HF102" s="177"/>
      <c r="HG102" s="178">
        <f>IF(HG106=0,0,HG107*1000/HG106)</f>
        <v>0</v>
      </c>
      <c r="HH102" s="177"/>
      <c r="HI102" s="177"/>
      <c r="HJ102" s="177"/>
      <c r="HK102" s="178">
        <f>IF(HK106=0,0,HK107*1000/HK106)</f>
        <v>0</v>
      </c>
      <c r="HL102" s="177"/>
      <c r="HM102" s="177"/>
      <c r="HN102" s="177"/>
      <c r="HO102" s="177"/>
      <c r="HP102" s="177"/>
      <c r="HQ102" s="177"/>
      <c r="HR102" s="177"/>
      <c r="HS102" s="179"/>
    </row>
    <row r="103" spans="1:227" ht="12" customHeight="1" x14ac:dyDescent="0.25">
      <c r="A103" s="166"/>
      <c r="B103" s="448"/>
      <c r="C103" s="127"/>
      <c r="D103" s="126"/>
      <c r="E103" s="127"/>
      <c r="F103" s="174" t="s">
        <v>243</v>
      </c>
      <c r="G103" s="455"/>
      <c r="H103" s="456"/>
      <c r="I103" s="456"/>
      <c r="J103" s="180" t="s">
        <v>237</v>
      </c>
      <c r="K103" s="176"/>
      <c r="L103" s="176"/>
      <c r="M103" s="176"/>
      <c r="N103" s="176"/>
      <c r="O103" s="177"/>
      <c r="P103" s="177"/>
      <c r="Q103" s="177"/>
      <c r="R103" s="177"/>
      <c r="S103" s="178">
        <f>IF(S106=0,0,S108*1000/S106)</f>
        <v>0</v>
      </c>
      <c r="T103" s="177"/>
      <c r="U103" s="177"/>
      <c r="V103" s="177"/>
      <c r="W103" s="178">
        <f>IF(W106=0,0,W108*1000/W106)</f>
        <v>0</v>
      </c>
      <c r="X103" s="177"/>
      <c r="Y103" s="177"/>
      <c r="Z103" s="177"/>
      <c r="AA103" s="178">
        <f>IF(AA106=0,0,AA108*1000/AA106)</f>
        <v>0</v>
      </c>
      <c r="AB103" s="177"/>
      <c r="AC103" s="177"/>
      <c r="AD103" s="177"/>
      <c r="AE103" s="178">
        <f>IF(AE106=0,0,AE108*1000/AE106)</f>
        <v>0</v>
      </c>
      <c r="AF103" s="177"/>
      <c r="AG103" s="177"/>
      <c r="AH103" s="177"/>
      <c r="AI103" s="178">
        <f>IF(AI106=0,0,AI108*1000/AI106)</f>
        <v>0</v>
      </c>
      <c r="AJ103" s="177"/>
      <c r="AK103" s="177"/>
      <c r="AL103" s="177"/>
      <c r="AM103" s="178">
        <f>IF(AM106=0,0,AM108*1000/AM106)</f>
        <v>0</v>
      </c>
      <c r="AN103" s="177"/>
      <c r="AO103" s="177"/>
      <c r="AP103" s="177"/>
      <c r="AQ103" s="178">
        <f>IF(AQ106=0,0,AQ108*1000/AQ106)</f>
        <v>0</v>
      </c>
      <c r="AR103" s="177"/>
      <c r="AS103" s="177"/>
      <c r="AT103" s="177"/>
      <c r="AU103" s="178">
        <f>IF(AU106=0,0,AU108*1000/AU106)</f>
        <v>0</v>
      </c>
      <c r="AV103" s="177"/>
      <c r="AW103" s="177"/>
      <c r="AX103" s="177"/>
      <c r="AY103" s="178">
        <f>IF(AY106=0,0,AY108*1000/AY106)</f>
        <v>0</v>
      </c>
      <c r="AZ103" s="177"/>
      <c r="BA103" s="177"/>
      <c r="BB103" s="177"/>
      <c r="BC103" s="178">
        <f>IF(BC106=0,0,BC108*1000/BC106)</f>
        <v>0</v>
      </c>
      <c r="BD103" s="177"/>
      <c r="BE103" s="177"/>
      <c r="BF103" s="177"/>
      <c r="BG103" s="178">
        <f>IF(BG106=0,0,BG108*1000/BG106)</f>
        <v>0</v>
      </c>
      <c r="BH103" s="177"/>
      <c r="BI103" s="177"/>
      <c r="BJ103" s="177"/>
      <c r="BK103" s="178">
        <f>IF(BK106=0,0,BK108*1000/BK106)</f>
        <v>0</v>
      </c>
      <c r="BL103" s="177"/>
      <c r="BM103" s="177"/>
      <c r="BN103" s="177"/>
      <c r="BO103" s="178">
        <f>IF(BO106=0,0,BO108*1000/BO106)</f>
        <v>0</v>
      </c>
      <c r="BP103" s="177"/>
      <c r="BQ103" s="177"/>
      <c r="BR103" s="177"/>
      <c r="BS103" s="178">
        <f>IF(BS106=0,0,BS108*1000/BS106)</f>
        <v>0</v>
      </c>
      <c r="BT103" s="177"/>
      <c r="BU103" s="177"/>
      <c r="BV103" s="177"/>
      <c r="BW103" s="178">
        <f>IF(BW106=0,0,BW108*1000/BW106)</f>
        <v>0</v>
      </c>
      <c r="BX103" s="177"/>
      <c r="BY103" s="177"/>
      <c r="BZ103" s="177"/>
      <c r="CA103" s="178">
        <f>IF(CA106=0,0,CA108*1000/CA106)</f>
        <v>0</v>
      </c>
      <c r="CB103" s="177"/>
      <c r="CC103" s="177"/>
      <c r="CD103" s="177"/>
      <c r="CE103" s="178">
        <f>IF(CE106=0,0,CE108*1000/CE106)</f>
        <v>0</v>
      </c>
      <c r="CF103" s="177"/>
      <c r="CG103" s="177"/>
      <c r="CH103" s="177"/>
      <c r="CI103" s="178">
        <f>IF(CI106=0,0,CI108*1000/CI106)</f>
        <v>0</v>
      </c>
      <c r="CJ103" s="177"/>
      <c r="CK103" s="177"/>
      <c r="CL103" s="177"/>
      <c r="CM103" s="178">
        <f>IF(CM106=0,0,CM108*1000/CM106)</f>
        <v>0</v>
      </c>
      <c r="CN103" s="177"/>
      <c r="CO103" s="177"/>
      <c r="CP103" s="177"/>
      <c r="CQ103" s="178">
        <f>IF(CQ106=0,0,CQ108*1000/CQ106)</f>
        <v>0</v>
      </c>
      <c r="CR103" s="177"/>
      <c r="CS103" s="177"/>
      <c r="CT103" s="177"/>
      <c r="CU103" s="178">
        <f>IF(CU106=0,0,CU108*1000/CU106)</f>
        <v>0</v>
      </c>
      <c r="CV103" s="177"/>
      <c r="CW103" s="177"/>
      <c r="CX103" s="177"/>
      <c r="CY103" s="178">
        <f>IF(CY106=0,0,CY108*1000/CY106)</f>
        <v>0</v>
      </c>
      <c r="CZ103" s="177"/>
      <c r="DA103" s="177"/>
      <c r="DB103" s="177"/>
      <c r="DC103" s="178">
        <f>IF(DC106=0,0,DC108*1000/DC106)</f>
        <v>0</v>
      </c>
      <c r="DD103" s="177"/>
      <c r="DE103" s="177"/>
      <c r="DF103" s="177"/>
      <c r="DG103" s="178">
        <f>IF(DG106=0,0,DG108*1000/DG106)</f>
        <v>0</v>
      </c>
      <c r="DH103" s="177"/>
      <c r="DI103" s="177"/>
      <c r="DJ103" s="177"/>
      <c r="DK103" s="178">
        <f>IF(DK106=0,0,DK108*1000/DK106)</f>
        <v>0</v>
      </c>
      <c r="DL103" s="177"/>
      <c r="DM103" s="177"/>
      <c r="DN103" s="177"/>
      <c r="DO103" s="178">
        <f>IF(DO106=0,0,DO108*1000/DO106)</f>
        <v>0</v>
      </c>
      <c r="DP103" s="177"/>
      <c r="DQ103" s="177"/>
      <c r="DR103" s="177"/>
      <c r="DS103" s="178">
        <f>IF(DS106=0,0,DS108*1000/DS106)</f>
        <v>0</v>
      </c>
      <c r="DT103" s="177"/>
      <c r="DU103" s="177"/>
      <c r="DV103" s="177"/>
      <c r="DW103" s="178">
        <f>IF(DW106=0,0,DW108*1000/DW106)</f>
        <v>0</v>
      </c>
      <c r="DX103" s="177"/>
      <c r="DY103" s="177"/>
      <c r="DZ103" s="177"/>
      <c r="EA103" s="178">
        <f>IF(EA106=0,0,EA108*1000/EA106)</f>
        <v>0</v>
      </c>
      <c r="EB103" s="177"/>
      <c r="EC103" s="177"/>
      <c r="ED103" s="177"/>
      <c r="EE103" s="178">
        <f>IF(EE106=0,0,EE108*1000/EE106)</f>
        <v>0</v>
      </c>
      <c r="EF103" s="177"/>
      <c r="EG103" s="177"/>
      <c r="EH103" s="177"/>
      <c r="EI103" s="178">
        <f>IF(EI106=0,0,EI108*1000/EI106)</f>
        <v>0</v>
      </c>
      <c r="EJ103" s="177"/>
      <c r="EK103" s="177"/>
      <c r="EL103" s="177"/>
      <c r="EM103" s="178">
        <f>IF(EM106=0,0,EM108*1000/EM106)</f>
        <v>0</v>
      </c>
      <c r="EN103" s="177"/>
      <c r="EO103" s="177"/>
      <c r="EP103" s="177"/>
      <c r="EQ103" s="178">
        <f>IF(EQ106=0,0,EQ108*1000/EQ106)</f>
        <v>0</v>
      </c>
      <c r="ER103" s="177"/>
      <c r="ES103" s="177"/>
      <c r="ET103" s="177"/>
      <c r="EU103" s="178">
        <f>IF(EU106=0,0,EU108*1000/EU106)</f>
        <v>0</v>
      </c>
      <c r="EV103" s="177"/>
      <c r="EW103" s="177"/>
      <c r="EX103" s="177"/>
      <c r="EY103" s="178">
        <f>IF(EY106=0,0,EY108*1000/EY106)</f>
        <v>0</v>
      </c>
      <c r="EZ103" s="177"/>
      <c r="FA103" s="177"/>
      <c r="FB103" s="177"/>
      <c r="FC103" s="178">
        <f>IF(FC106=0,0,FC108*1000/FC106)</f>
        <v>0</v>
      </c>
      <c r="FD103" s="177"/>
      <c r="FE103" s="177"/>
      <c r="FF103" s="177"/>
      <c r="FG103" s="178">
        <f>IF(FG106=0,0,FG108*1000/FG106)</f>
        <v>0</v>
      </c>
      <c r="FH103" s="177"/>
      <c r="FI103" s="177"/>
      <c r="FJ103" s="177"/>
      <c r="FK103" s="178">
        <f>IF(FK106=0,0,FK108*1000/FK106)</f>
        <v>0</v>
      </c>
      <c r="FL103" s="177"/>
      <c r="FM103" s="177"/>
      <c r="FN103" s="177"/>
      <c r="FO103" s="178">
        <f>IF(FO106=0,0,FO108*1000/FO106)</f>
        <v>0</v>
      </c>
      <c r="FP103" s="177"/>
      <c r="FQ103" s="177"/>
      <c r="FR103" s="177"/>
      <c r="FS103" s="178">
        <f>IF(FS106=0,0,FS108*1000/FS106)</f>
        <v>0</v>
      </c>
      <c r="FT103" s="177"/>
      <c r="FU103" s="177"/>
      <c r="FV103" s="177"/>
      <c r="FW103" s="178">
        <f>IF(FW106=0,0,FW108*1000/FW106)</f>
        <v>0</v>
      </c>
      <c r="FX103" s="177"/>
      <c r="FY103" s="177"/>
      <c r="FZ103" s="177"/>
      <c r="GA103" s="177"/>
      <c r="GB103" s="177"/>
      <c r="GC103" s="177"/>
      <c r="GD103" s="177"/>
      <c r="GE103" s="177"/>
      <c r="GF103" s="177"/>
      <c r="GG103" s="177"/>
      <c r="GH103" s="177"/>
      <c r="GI103" s="178">
        <f>IF(GI106=0,0,GI108*1000/GI106)</f>
        <v>0</v>
      </c>
      <c r="GJ103" s="177"/>
      <c r="GK103" s="177"/>
      <c r="GL103" s="177"/>
      <c r="GM103" s="178">
        <f>IF(GM106=0,0,GM108*1000/GM106)</f>
        <v>0</v>
      </c>
      <c r="GN103" s="177"/>
      <c r="GO103" s="177"/>
      <c r="GP103" s="177"/>
      <c r="GQ103" s="178">
        <f>IF(GQ106=0,0,GQ108*1000/GQ106)</f>
        <v>0</v>
      </c>
      <c r="GR103" s="177"/>
      <c r="GS103" s="177"/>
      <c r="GT103" s="177"/>
      <c r="GU103" s="178">
        <f>IF(GU106=0,0,GU108*1000/GU106)</f>
        <v>0</v>
      </c>
      <c r="GV103" s="177"/>
      <c r="GW103" s="177"/>
      <c r="GX103" s="177"/>
      <c r="GY103" s="178">
        <f>IF(GY106=0,0,GY108*1000/GY106)</f>
        <v>0</v>
      </c>
      <c r="GZ103" s="177"/>
      <c r="HA103" s="177"/>
      <c r="HB103" s="177"/>
      <c r="HC103" s="178">
        <f>IF(HC106=0,0,HC108*1000/HC106)</f>
        <v>0</v>
      </c>
      <c r="HD103" s="177"/>
      <c r="HE103" s="177"/>
      <c r="HF103" s="177"/>
      <c r="HG103" s="178">
        <f>IF(HG106=0,0,HG108*1000/HG106)</f>
        <v>0</v>
      </c>
      <c r="HH103" s="177"/>
      <c r="HI103" s="177"/>
      <c r="HJ103" s="177"/>
      <c r="HK103" s="178">
        <f>IF(HK106=0,0,HK108*1000/HK106)</f>
        <v>0</v>
      </c>
      <c r="HL103" s="177"/>
      <c r="HM103" s="177"/>
      <c r="HN103" s="177"/>
      <c r="HO103" s="177"/>
      <c r="HP103" s="177"/>
      <c r="HQ103" s="177"/>
      <c r="HR103" s="177"/>
      <c r="HS103" s="179"/>
    </row>
    <row r="104" spans="1:227" ht="12" customHeight="1" x14ac:dyDescent="0.25">
      <c r="A104" s="166"/>
      <c r="B104" s="448"/>
      <c r="C104" s="127"/>
      <c r="D104" s="126"/>
      <c r="E104" s="127"/>
      <c r="F104" s="174" t="s">
        <v>244</v>
      </c>
      <c r="G104" s="457" t="s">
        <v>245</v>
      </c>
      <c r="H104" s="430"/>
      <c r="I104" s="430"/>
      <c r="J104" s="430"/>
      <c r="K104" s="176"/>
      <c r="L104" s="176"/>
      <c r="M104" s="176"/>
      <c r="N104" s="176"/>
      <c r="O104" s="177"/>
      <c r="P104" s="177"/>
      <c r="Q104" s="177"/>
      <c r="R104" s="177"/>
      <c r="S104" s="178">
        <f>SUM(W104,AA104,AE104)</f>
        <v>0</v>
      </c>
      <c r="T104" s="177"/>
      <c r="U104" s="177"/>
      <c r="V104" s="177"/>
      <c r="W104" s="183"/>
      <c r="X104" s="177"/>
      <c r="Y104" s="177"/>
      <c r="Z104" s="177"/>
      <c r="AA104" s="183"/>
      <c r="AB104" s="177"/>
      <c r="AC104" s="177"/>
      <c r="AD104" s="177"/>
      <c r="AE104" s="183"/>
      <c r="AF104" s="177"/>
      <c r="AG104" s="177"/>
      <c r="AH104" s="177"/>
      <c r="AI104" s="183"/>
      <c r="AJ104" s="177"/>
      <c r="AK104" s="177"/>
      <c r="AL104" s="177"/>
      <c r="AM104" s="183"/>
      <c r="AN104" s="177"/>
      <c r="AO104" s="177"/>
      <c r="AP104" s="177"/>
      <c r="AQ104" s="183"/>
      <c r="AR104" s="177"/>
      <c r="AS104" s="177"/>
      <c r="AT104" s="177"/>
      <c r="AU104" s="183"/>
      <c r="AV104" s="177"/>
      <c r="AW104" s="177"/>
      <c r="AX104" s="177"/>
      <c r="AY104" s="183"/>
      <c r="AZ104" s="177"/>
      <c r="BA104" s="177"/>
      <c r="BB104" s="177"/>
      <c r="BC104" s="183"/>
      <c r="BD104" s="177"/>
      <c r="BE104" s="177"/>
      <c r="BF104" s="177"/>
      <c r="BG104" s="178">
        <f>SUM(BK104,BO104,BS104,BW104)</f>
        <v>0</v>
      </c>
      <c r="BH104" s="177"/>
      <c r="BI104" s="177"/>
      <c r="BJ104" s="177"/>
      <c r="BK104" s="183"/>
      <c r="BL104" s="177"/>
      <c r="BM104" s="177"/>
      <c r="BN104" s="177"/>
      <c r="BO104" s="183"/>
      <c r="BP104" s="177"/>
      <c r="BQ104" s="177"/>
      <c r="BR104" s="177"/>
      <c r="BS104" s="183"/>
      <c r="BT104" s="177"/>
      <c r="BU104" s="177"/>
      <c r="BV104" s="177"/>
      <c r="BW104" s="183"/>
      <c r="BX104" s="177"/>
      <c r="BY104" s="177"/>
      <c r="BZ104" s="177"/>
      <c r="CA104" s="178">
        <f>SUM(CE104,CI104,CM104,CQ104,CU104,CY104)</f>
        <v>0</v>
      </c>
      <c r="CB104" s="177"/>
      <c r="CC104" s="177"/>
      <c r="CD104" s="177"/>
      <c r="CE104" s="183"/>
      <c r="CF104" s="177"/>
      <c r="CG104" s="177"/>
      <c r="CH104" s="177"/>
      <c r="CI104" s="183"/>
      <c r="CJ104" s="177"/>
      <c r="CK104" s="177"/>
      <c r="CL104" s="177"/>
      <c r="CM104" s="183"/>
      <c r="CN104" s="177"/>
      <c r="CO104" s="177"/>
      <c r="CP104" s="177"/>
      <c r="CQ104" s="183"/>
      <c r="CR104" s="177"/>
      <c r="CS104" s="177"/>
      <c r="CT104" s="177"/>
      <c r="CU104" s="183"/>
      <c r="CV104" s="177"/>
      <c r="CW104" s="177"/>
      <c r="CX104" s="177"/>
      <c r="CY104" s="183"/>
      <c r="CZ104" s="177"/>
      <c r="DA104" s="177"/>
      <c r="DB104" s="177"/>
      <c r="DC104" s="183"/>
      <c r="DD104" s="177"/>
      <c r="DE104" s="177"/>
      <c r="DF104" s="177"/>
      <c r="DG104" s="178">
        <f>SUM(DK104,DO104,DS104,DW104,EA104,EE104,EI104,EM104,EQ104,EU104,EY104,FC104,FG104,FK104,FO104,FS104,FW104)</f>
        <v>0</v>
      </c>
      <c r="DH104" s="177"/>
      <c r="DI104" s="177"/>
      <c r="DJ104" s="177"/>
      <c r="DK104" s="183"/>
      <c r="DL104" s="177"/>
      <c r="DM104" s="177"/>
      <c r="DN104" s="177"/>
      <c r="DO104" s="183"/>
      <c r="DP104" s="177"/>
      <c r="DQ104" s="177"/>
      <c r="DR104" s="177"/>
      <c r="DS104" s="183"/>
      <c r="DT104" s="177"/>
      <c r="DU104" s="177"/>
      <c r="DV104" s="177"/>
      <c r="DW104" s="183"/>
      <c r="DX104" s="177"/>
      <c r="DY104" s="177"/>
      <c r="DZ104" s="177"/>
      <c r="EA104" s="183"/>
      <c r="EB104" s="177"/>
      <c r="EC104" s="177"/>
      <c r="ED104" s="177"/>
      <c r="EE104" s="183"/>
      <c r="EF104" s="177"/>
      <c r="EG104" s="177"/>
      <c r="EH104" s="177"/>
      <c r="EI104" s="183"/>
      <c r="EJ104" s="177"/>
      <c r="EK104" s="177"/>
      <c r="EL104" s="177"/>
      <c r="EM104" s="183"/>
      <c r="EN104" s="177"/>
      <c r="EO104" s="177"/>
      <c r="EP104" s="177"/>
      <c r="EQ104" s="183"/>
      <c r="ER104" s="177"/>
      <c r="ES104" s="177"/>
      <c r="ET104" s="177"/>
      <c r="EU104" s="183"/>
      <c r="EV104" s="177"/>
      <c r="EW104" s="177"/>
      <c r="EX104" s="177"/>
      <c r="EY104" s="183"/>
      <c r="EZ104" s="177"/>
      <c r="FA104" s="177"/>
      <c r="FB104" s="177"/>
      <c r="FC104" s="183"/>
      <c r="FD104" s="177"/>
      <c r="FE104" s="177"/>
      <c r="FF104" s="177"/>
      <c r="FG104" s="183"/>
      <c r="FH104" s="177"/>
      <c r="FI104" s="177"/>
      <c r="FJ104" s="177"/>
      <c r="FK104" s="183"/>
      <c r="FL104" s="177"/>
      <c r="FM104" s="177"/>
      <c r="FN104" s="177"/>
      <c r="FO104" s="183"/>
      <c r="FP104" s="177"/>
      <c r="FQ104" s="177"/>
      <c r="FR104" s="177"/>
      <c r="FS104" s="183"/>
      <c r="FT104" s="177"/>
      <c r="FU104" s="177"/>
      <c r="FV104" s="177"/>
      <c r="FW104" s="183"/>
      <c r="FX104" s="177"/>
      <c r="FY104" s="177"/>
      <c r="FZ104" s="177"/>
      <c r="GA104" s="177"/>
      <c r="GB104" s="177"/>
      <c r="GC104" s="177"/>
      <c r="GD104" s="177"/>
      <c r="GE104" s="177"/>
      <c r="GF104" s="177"/>
      <c r="GG104" s="177"/>
      <c r="GH104" s="177"/>
      <c r="GI104" s="183"/>
      <c r="GJ104" s="177"/>
      <c r="GK104" s="177"/>
      <c r="GL104" s="177"/>
      <c r="GM104" s="183"/>
      <c r="GN104" s="177"/>
      <c r="GO104" s="177"/>
      <c r="GP104" s="177"/>
      <c r="GQ104" s="183"/>
      <c r="GR104" s="177"/>
      <c r="GS104" s="177"/>
      <c r="GT104" s="177"/>
      <c r="GU104" s="183"/>
      <c r="GV104" s="177"/>
      <c r="GW104" s="177"/>
      <c r="GX104" s="177"/>
      <c r="GY104" s="183"/>
      <c r="GZ104" s="177"/>
      <c r="HA104" s="177"/>
      <c r="HB104" s="177"/>
      <c r="HC104" s="183"/>
      <c r="HD104" s="177"/>
      <c r="HE104" s="177"/>
      <c r="HF104" s="177"/>
      <c r="HG104" s="183"/>
      <c r="HH104" s="177"/>
      <c r="HI104" s="177"/>
      <c r="HJ104" s="177"/>
      <c r="HK104" s="183"/>
      <c r="HL104" s="177"/>
      <c r="HM104" s="177"/>
      <c r="HN104" s="177"/>
      <c r="HO104" s="177"/>
      <c r="HP104" s="177"/>
      <c r="HQ104" s="177"/>
      <c r="HR104" s="177"/>
      <c r="HS104" s="179"/>
    </row>
    <row r="105" spans="1:227" ht="12" customHeight="1" x14ac:dyDescent="0.25">
      <c r="A105" s="166"/>
      <c r="B105" s="448"/>
      <c r="C105" s="127"/>
      <c r="D105" s="126"/>
      <c r="E105" s="127"/>
      <c r="F105" s="174" t="s">
        <v>246</v>
      </c>
      <c r="G105" s="457" t="s">
        <v>247</v>
      </c>
      <c r="H105" s="430"/>
      <c r="I105" s="430"/>
      <c r="J105" s="430"/>
      <c r="K105" s="176"/>
      <c r="L105" s="176"/>
      <c r="M105" s="176"/>
      <c r="N105" s="176"/>
      <c r="O105" s="177"/>
      <c r="P105" s="177"/>
      <c r="Q105" s="177"/>
      <c r="R105" s="177"/>
      <c r="S105" s="177"/>
      <c r="T105" s="177"/>
      <c r="U105" s="177"/>
      <c r="V105" s="177"/>
      <c r="W105" s="183"/>
      <c r="X105" s="177"/>
      <c r="Y105" s="177"/>
      <c r="Z105" s="177"/>
      <c r="AA105" s="183"/>
      <c r="AB105" s="177"/>
      <c r="AC105" s="177"/>
      <c r="AD105" s="177"/>
      <c r="AE105" s="183"/>
      <c r="AF105" s="177"/>
      <c r="AG105" s="177"/>
      <c r="AH105" s="177"/>
      <c r="AI105" s="183"/>
      <c r="AJ105" s="177"/>
      <c r="AK105" s="177"/>
      <c r="AL105" s="177"/>
      <c r="AM105" s="183"/>
      <c r="AN105" s="177"/>
      <c r="AO105" s="177"/>
      <c r="AP105" s="177"/>
      <c r="AQ105" s="183"/>
      <c r="AR105" s="177"/>
      <c r="AS105" s="177"/>
      <c r="AT105" s="177"/>
      <c r="AU105" s="183"/>
      <c r="AV105" s="177"/>
      <c r="AW105" s="177"/>
      <c r="AX105" s="177"/>
      <c r="AY105" s="183"/>
      <c r="AZ105" s="177"/>
      <c r="BA105" s="177"/>
      <c r="BB105" s="177"/>
      <c r="BC105" s="183"/>
      <c r="BD105" s="177"/>
      <c r="BE105" s="177"/>
      <c r="BF105" s="177"/>
      <c r="BG105" s="177"/>
      <c r="BH105" s="177"/>
      <c r="BI105" s="177"/>
      <c r="BJ105" s="177"/>
      <c r="BK105" s="183"/>
      <c r="BL105" s="177"/>
      <c r="BM105" s="177"/>
      <c r="BN105" s="177"/>
      <c r="BO105" s="183"/>
      <c r="BP105" s="177"/>
      <c r="BQ105" s="177"/>
      <c r="BR105" s="177"/>
      <c r="BS105" s="183"/>
      <c r="BT105" s="177"/>
      <c r="BU105" s="177"/>
      <c r="BV105" s="177"/>
      <c r="BW105" s="183"/>
      <c r="BX105" s="177"/>
      <c r="BY105" s="177"/>
      <c r="BZ105" s="177"/>
      <c r="CA105" s="177"/>
      <c r="CB105" s="177"/>
      <c r="CC105" s="177"/>
      <c r="CD105" s="177"/>
      <c r="CE105" s="183"/>
      <c r="CF105" s="177"/>
      <c r="CG105" s="177"/>
      <c r="CH105" s="177"/>
      <c r="CI105" s="183"/>
      <c r="CJ105" s="177"/>
      <c r="CK105" s="177"/>
      <c r="CL105" s="177"/>
      <c r="CM105" s="183"/>
      <c r="CN105" s="177"/>
      <c r="CO105" s="177"/>
      <c r="CP105" s="177"/>
      <c r="CQ105" s="183"/>
      <c r="CR105" s="177"/>
      <c r="CS105" s="177"/>
      <c r="CT105" s="177"/>
      <c r="CU105" s="183"/>
      <c r="CV105" s="177"/>
      <c r="CW105" s="177"/>
      <c r="CX105" s="177"/>
      <c r="CY105" s="183"/>
      <c r="CZ105" s="177"/>
      <c r="DA105" s="177"/>
      <c r="DB105" s="177"/>
      <c r="DC105" s="183"/>
      <c r="DD105" s="177"/>
      <c r="DE105" s="177"/>
      <c r="DF105" s="177"/>
      <c r="DG105" s="177"/>
      <c r="DH105" s="177"/>
      <c r="DI105" s="177"/>
      <c r="DJ105" s="177"/>
      <c r="DK105" s="183"/>
      <c r="DL105" s="177"/>
      <c r="DM105" s="177"/>
      <c r="DN105" s="177"/>
      <c r="DO105" s="183"/>
      <c r="DP105" s="177"/>
      <c r="DQ105" s="177"/>
      <c r="DR105" s="177"/>
      <c r="DS105" s="183"/>
      <c r="DT105" s="177"/>
      <c r="DU105" s="177"/>
      <c r="DV105" s="177"/>
      <c r="DW105" s="183"/>
      <c r="DX105" s="177"/>
      <c r="DY105" s="177"/>
      <c r="DZ105" s="177"/>
      <c r="EA105" s="183"/>
      <c r="EB105" s="177"/>
      <c r="EC105" s="177"/>
      <c r="ED105" s="177"/>
      <c r="EE105" s="183"/>
      <c r="EF105" s="177"/>
      <c r="EG105" s="177"/>
      <c r="EH105" s="177"/>
      <c r="EI105" s="183"/>
      <c r="EJ105" s="177"/>
      <c r="EK105" s="177"/>
      <c r="EL105" s="177"/>
      <c r="EM105" s="183"/>
      <c r="EN105" s="177"/>
      <c r="EO105" s="177"/>
      <c r="EP105" s="177"/>
      <c r="EQ105" s="183"/>
      <c r="ER105" s="177"/>
      <c r="ES105" s="177"/>
      <c r="ET105" s="177"/>
      <c r="EU105" s="183"/>
      <c r="EV105" s="177"/>
      <c r="EW105" s="177"/>
      <c r="EX105" s="177"/>
      <c r="EY105" s="183"/>
      <c r="EZ105" s="177"/>
      <c r="FA105" s="177"/>
      <c r="FB105" s="177"/>
      <c r="FC105" s="183"/>
      <c r="FD105" s="177"/>
      <c r="FE105" s="177"/>
      <c r="FF105" s="177"/>
      <c r="FG105" s="183"/>
      <c r="FH105" s="177"/>
      <c r="FI105" s="177"/>
      <c r="FJ105" s="177"/>
      <c r="FK105" s="183"/>
      <c r="FL105" s="177"/>
      <c r="FM105" s="177"/>
      <c r="FN105" s="177"/>
      <c r="FO105" s="183"/>
      <c r="FP105" s="177"/>
      <c r="FQ105" s="177"/>
      <c r="FR105" s="177"/>
      <c r="FS105" s="183"/>
      <c r="FT105" s="177"/>
      <c r="FU105" s="177"/>
      <c r="FV105" s="177"/>
      <c r="FW105" s="183"/>
      <c r="FX105" s="177"/>
      <c r="FY105" s="177"/>
      <c r="FZ105" s="177"/>
      <c r="GA105" s="177"/>
      <c r="GB105" s="177"/>
      <c r="GC105" s="177"/>
      <c r="GD105" s="177"/>
      <c r="GE105" s="177"/>
      <c r="GF105" s="177"/>
      <c r="GG105" s="177"/>
      <c r="GH105" s="177"/>
      <c r="GI105" s="183"/>
      <c r="GJ105" s="177"/>
      <c r="GK105" s="177"/>
      <c r="GL105" s="177"/>
      <c r="GM105" s="183"/>
      <c r="GN105" s="177"/>
      <c r="GO105" s="177"/>
      <c r="GP105" s="177"/>
      <c r="GQ105" s="183"/>
      <c r="GR105" s="177"/>
      <c r="GS105" s="177"/>
      <c r="GT105" s="177"/>
      <c r="GU105" s="183"/>
      <c r="GV105" s="177"/>
      <c r="GW105" s="177"/>
      <c r="GX105" s="177"/>
      <c r="GY105" s="183"/>
      <c r="GZ105" s="177"/>
      <c r="HA105" s="177"/>
      <c r="HB105" s="177"/>
      <c r="HC105" s="183"/>
      <c r="HD105" s="177"/>
      <c r="HE105" s="177"/>
      <c r="HF105" s="177"/>
      <c r="HG105" s="183"/>
      <c r="HH105" s="177"/>
      <c r="HI105" s="177"/>
      <c r="HJ105" s="177"/>
      <c r="HK105" s="183"/>
      <c r="HL105" s="177"/>
      <c r="HM105" s="177"/>
      <c r="HN105" s="177"/>
      <c r="HO105" s="177"/>
      <c r="HP105" s="177"/>
      <c r="HQ105" s="177"/>
      <c r="HR105" s="177"/>
      <c r="HS105" s="179"/>
    </row>
    <row r="106" spans="1:227" ht="12" customHeight="1" x14ac:dyDescent="0.25">
      <c r="A106" s="166"/>
      <c r="B106" s="448"/>
      <c r="C106" s="127"/>
      <c r="D106" s="126"/>
      <c r="E106" s="127"/>
      <c r="F106" s="174" t="s">
        <v>248</v>
      </c>
      <c r="G106" s="457" t="s">
        <v>249</v>
      </c>
      <c r="H106" s="430"/>
      <c r="I106" s="430"/>
      <c r="J106" s="430"/>
      <c r="K106" s="176"/>
      <c r="L106" s="176"/>
      <c r="M106" s="176"/>
      <c r="N106" s="176"/>
      <c r="O106" s="177"/>
      <c r="P106" s="177"/>
      <c r="Q106" s="177"/>
      <c r="R106" s="177"/>
      <c r="S106" s="178">
        <f>SUM(W106,AA106,AE106)</f>
        <v>0</v>
      </c>
      <c r="T106" s="177"/>
      <c r="U106" s="177"/>
      <c r="V106" s="177"/>
      <c r="W106" s="178">
        <f>W104*W105</f>
        <v>0</v>
      </c>
      <c r="X106" s="177"/>
      <c r="Y106" s="177"/>
      <c r="Z106" s="177"/>
      <c r="AA106" s="178">
        <f>AA104*AA105</f>
        <v>0</v>
      </c>
      <c r="AB106" s="177"/>
      <c r="AC106" s="177"/>
      <c r="AD106" s="177"/>
      <c r="AE106" s="178">
        <f>AE104*AE105</f>
        <v>0</v>
      </c>
      <c r="AF106" s="177"/>
      <c r="AG106" s="177"/>
      <c r="AH106" s="177"/>
      <c r="AI106" s="178">
        <f>AI104*AI105</f>
        <v>0</v>
      </c>
      <c r="AJ106" s="177"/>
      <c r="AK106" s="177"/>
      <c r="AL106" s="177"/>
      <c r="AM106" s="178">
        <f>AM104*AM105</f>
        <v>0</v>
      </c>
      <c r="AN106" s="177"/>
      <c r="AO106" s="177"/>
      <c r="AP106" s="177"/>
      <c r="AQ106" s="178">
        <f>AQ104*AQ105</f>
        <v>0</v>
      </c>
      <c r="AR106" s="177"/>
      <c r="AS106" s="177"/>
      <c r="AT106" s="177"/>
      <c r="AU106" s="178">
        <f>AU104*AU105</f>
        <v>0</v>
      </c>
      <c r="AV106" s="177"/>
      <c r="AW106" s="177"/>
      <c r="AX106" s="177"/>
      <c r="AY106" s="178">
        <f>AY104*AY105</f>
        <v>0</v>
      </c>
      <c r="AZ106" s="177"/>
      <c r="BA106" s="177"/>
      <c r="BB106" s="177"/>
      <c r="BC106" s="178">
        <f>BC104*BC105</f>
        <v>0</v>
      </c>
      <c r="BD106" s="177"/>
      <c r="BE106" s="177"/>
      <c r="BF106" s="177"/>
      <c r="BG106" s="178">
        <f>SUM(BK106,BO106,BS106,BW106)</f>
        <v>0</v>
      </c>
      <c r="BH106" s="177"/>
      <c r="BI106" s="177"/>
      <c r="BJ106" s="177"/>
      <c r="BK106" s="178">
        <f>BK104*BK105</f>
        <v>0</v>
      </c>
      <c r="BL106" s="177"/>
      <c r="BM106" s="177"/>
      <c r="BN106" s="177"/>
      <c r="BO106" s="178">
        <f>BO104*BO105</f>
        <v>0</v>
      </c>
      <c r="BP106" s="177"/>
      <c r="BQ106" s="177"/>
      <c r="BR106" s="177"/>
      <c r="BS106" s="178">
        <f>BS104*BS105</f>
        <v>0</v>
      </c>
      <c r="BT106" s="177"/>
      <c r="BU106" s="177"/>
      <c r="BV106" s="177"/>
      <c r="BW106" s="178">
        <f>BW104*BW105</f>
        <v>0</v>
      </c>
      <c r="BX106" s="177"/>
      <c r="BY106" s="177"/>
      <c r="BZ106" s="177"/>
      <c r="CA106" s="178">
        <f>SUM(CE106,CI106,CM106,CQ106,CU106,CY106)</f>
        <v>0</v>
      </c>
      <c r="CB106" s="177"/>
      <c r="CC106" s="177"/>
      <c r="CD106" s="177"/>
      <c r="CE106" s="178">
        <f>CE104*CE105</f>
        <v>0</v>
      </c>
      <c r="CF106" s="177"/>
      <c r="CG106" s="177"/>
      <c r="CH106" s="177"/>
      <c r="CI106" s="178">
        <f>CI104*CI105</f>
        <v>0</v>
      </c>
      <c r="CJ106" s="177"/>
      <c r="CK106" s="177"/>
      <c r="CL106" s="177"/>
      <c r="CM106" s="178">
        <f>CM104*CM105</f>
        <v>0</v>
      </c>
      <c r="CN106" s="177"/>
      <c r="CO106" s="177"/>
      <c r="CP106" s="177"/>
      <c r="CQ106" s="178">
        <f>CQ104*CQ105</f>
        <v>0</v>
      </c>
      <c r="CR106" s="177"/>
      <c r="CS106" s="177"/>
      <c r="CT106" s="177"/>
      <c r="CU106" s="178">
        <f>CU104*CU105</f>
        <v>0</v>
      </c>
      <c r="CV106" s="177"/>
      <c r="CW106" s="177"/>
      <c r="CX106" s="177"/>
      <c r="CY106" s="178">
        <f>CY104*CY105</f>
        <v>0</v>
      </c>
      <c r="CZ106" s="177"/>
      <c r="DA106" s="177"/>
      <c r="DB106" s="177"/>
      <c r="DC106" s="178">
        <f>DC104*DC105</f>
        <v>0</v>
      </c>
      <c r="DD106" s="177"/>
      <c r="DE106" s="177"/>
      <c r="DF106" s="177"/>
      <c r="DG106" s="178">
        <f>SUM(DK106,DO106,DS106,DW106,EA106,EE106,EI106,EM106,EQ106,EU106,EY106,FC106,FG106,FK106,FO106,FS106,FW106)</f>
        <v>0</v>
      </c>
      <c r="DH106" s="177"/>
      <c r="DI106" s="177"/>
      <c r="DJ106" s="177"/>
      <c r="DK106" s="178">
        <f>DK104*DK105</f>
        <v>0</v>
      </c>
      <c r="DL106" s="177"/>
      <c r="DM106" s="177"/>
      <c r="DN106" s="177"/>
      <c r="DO106" s="178">
        <f>DO104*DO105</f>
        <v>0</v>
      </c>
      <c r="DP106" s="177"/>
      <c r="DQ106" s="177"/>
      <c r="DR106" s="177"/>
      <c r="DS106" s="178">
        <f>DS104*DS105</f>
        <v>0</v>
      </c>
      <c r="DT106" s="177"/>
      <c r="DU106" s="177"/>
      <c r="DV106" s="177"/>
      <c r="DW106" s="178">
        <f>DW104*DW105</f>
        <v>0</v>
      </c>
      <c r="DX106" s="177"/>
      <c r="DY106" s="177"/>
      <c r="DZ106" s="177"/>
      <c r="EA106" s="178">
        <f>EA104*EA105</f>
        <v>0</v>
      </c>
      <c r="EB106" s="177"/>
      <c r="EC106" s="177"/>
      <c r="ED106" s="177"/>
      <c r="EE106" s="178">
        <f>EE104*EE105</f>
        <v>0</v>
      </c>
      <c r="EF106" s="177"/>
      <c r="EG106" s="177"/>
      <c r="EH106" s="177"/>
      <c r="EI106" s="178">
        <f>EI104*EI105</f>
        <v>0</v>
      </c>
      <c r="EJ106" s="177"/>
      <c r="EK106" s="177"/>
      <c r="EL106" s="177"/>
      <c r="EM106" s="178">
        <f>EM104*EM105</f>
        <v>0</v>
      </c>
      <c r="EN106" s="177"/>
      <c r="EO106" s="177"/>
      <c r="EP106" s="177"/>
      <c r="EQ106" s="178">
        <f>EQ104*EQ105</f>
        <v>0</v>
      </c>
      <c r="ER106" s="177"/>
      <c r="ES106" s="177"/>
      <c r="ET106" s="177"/>
      <c r="EU106" s="178">
        <f>EU104*EU105</f>
        <v>0</v>
      </c>
      <c r="EV106" s="177"/>
      <c r="EW106" s="177"/>
      <c r="EX106" s="177"/>
      <c r="EY106" s="178">
        <f>EY104*EY105</f>
        <v>0</v>
      </c>
      <c r="EZ106" s="177"/>
      <c r="FA106" s="177"/>
      <c r="FB106" s="177"/>
      <c r="FC106" s="178">
        <f>FC104*FC105</f>
        <v>0</v>
      </c>
      <c r="FD106" s="177"/>
      <c r="FE106" s="177"/>
      <c r="FF106" s="177"/>
      <c r="FG106" s="178">
        <f>FG104*FG105</f>
        <v>0</v>
      </c>
      <c r="FH106" s="177"/>
      <c r="FI106" s="177"/>
      <c r="FJ106" s="177"/>
      <c r="FK106" s="178">
        <f>FK104*FK105</f>
        <v>0</v>
      </c>
      <c r="FL106" s="177"/>
      <c r="FM106" s="177"/>
      <c r="FN106" s="177"/>
      <c r="FO106" s="178">
        <f>FO104*FO105</f>
        <v>0</v>
      </c>
      <c r="FP106" s="177"/>
      <c r="FQ106" s="177"/>
      <c r="FR106" s="177"/>
      <c r="FS106" s="178">
        <f>FS104*FS105</f>
        <v>0</v>
      </c>
      <c r="FT106" s="177"/>
      <c r="FU106" s="177"/>
      <c r="FV106" s="177"/>
      <c r="FW106" s="178">
        <f>FW104*FW105</f>
        <v>0</v>
      </c>
      <c r="FX106" s="177"/>
      <c r="FY106" s="177"/>
      <c r="FZ106" s="177"/>
      <c r="GA106" s="177"/>
      <c r="GB106" s="177"/>
      <c r="GC106" s="177"/>
      <c r="GD106" s="177"/>
      <c r="GE106" s="177"/>
      <c r="GF106" s="177"/>
      <c r="GG106" s="177"/>
      <c r="GH106" s="177"/>
      <c r="GI106" s="178">
        <f>GI104*GI105</f>
        <v>0</v>
      </c>
      <c r="GJ106" s="177"/>
      <c r="GK106" s="177"/>
      <c r="GL106" s="177"/>
      <c r="GM106" s="178">
        <f>GM104*GM105</f>
        <v>0</v>
      </c>
      <c r="GN106" s="177"/>
      <c r="GO106" s="177"/>
      <c r="GP106" s="177"/>
      <c r="GQ106" s="178">
        <f>GQ104*GQ105</f>
        <v>0</v>
      </c>
      <c r="GR106" s="177"/>
      <c r="GS106" s="177"/>
      <c r="GT106" s="177"/>
      <c r="GU106" s="178">
        <f>GU104*GU105</f>
        <v>0</v>
      </c>
      <c r="GV106" s="177"/>
      <c r="GW106" s="177"/>
      <c r="GX106" s="177"/>
      <c r="GY106" s="178">
        <f>GY104*GY105</f>
        <v>0</v>
      </c>
      <c r="GZ106" s="177"/>
      <c r="HA106" s="177"/>
      <c r="HB106" s="177"/>
      <c r="HC106" s="178">
        <f>HC104*HC105</f>
        <v>0</v>
      </c>
      <c r="HD106" s="177"/>
      <c r="HE106" s="177"/>
      <c r="HF106" s="177"/>
      <c r="HG106" s="178">
        <f>HG104*HG105</f>
        <v>0</v>
      </c>
      <c r="HH106" s="177"/>
      <c r="HI106" s="177"/>
      <c r="HJ106" s="177"/>
      <c r="HK106" s="178">
        <f>HK104*HK105</f>
        <v>0</v>
      </c>
      <c r="HL106" s="177"/>
      <c r="HM106" s="177"/>
      <c r="HN106" s="177"/>
      <c r="HO106" s="177"/>
      <c r="HP106" s="177"/>
      <c r="HQ106" s="177"/>
      <c r="HR106" s="177"/>
      <c r="HS106" s="179"/>
    </row>
    <row r="107" spans="1:227" ht="12" customHeight="1" x14ac:dyDescent="0.25">
      <c r="A107" s="166"/>
      <c r="B107" s="448"/>
      <c r="C107" s="127"/>
      <c r="D107" s="126"/>
      <c r="E107" s="127"/>
      <c r="F107" s="174" t="s">
        <v>250</v>
      </c>
      <c r="G107" s="457" t="s">
        <v>251</v>
      </c>
      <c r="H107" s="430"/>
      <c r="I107" s="428"/>
      <c r="J107" s="175" t="s">
        <v>235</v>
      </c>
      <c r="K107" s="176"/>
      <c r="L107" s="176"/>
      <c r="M107" s="176"/>
      <c r="N107" s="176"/>
      <c r="O107" s="177"/>
      <c r="P107" s="177"/>
      <c r="Q107" s="177"/>
      <c r="R107" s="177"/>
      <c r="S107" s="178">
        <f>SUM(W107,AA107,AE107)</f>
        <v>0</v>
      </c>
      <c r="T107" s="177"/>
      <c r="U107" s="177"/>
      <c r="V107" s="177"/>
      <c r="W107" s="178">
        <f>W100*W104/1000</f>
        <v>0</v>
      </c>
      <c r="X107" s="177"/>
      <c r="Y107" s="177"/>
      <c r="Z107" s="177"/>
      <c r="AA107" s="178">
        <f>AA100*AA104/1000</f>
        <v>0</v>
      </c>
      <c r="AB107" s="177"/>
      <c r="AC107" s="177"/>
      <c r="AD107" s="177"/>
      <c r="AE107" s="178">
        <f>AE100*AE104/1000</f>
        <v>0</v>
      </c>
      <c r="AF107" s="177"/>
      <c r="AG107" s="177"/>
      <c r="AH107" s="177"/>
      <c r="AI107" s="178">
        <f>AI100*AI104/1000</f>
        <v>0</v>
      </c>
      <c r="AJ107" s="177"/>
      <c r="AK107" s="177"/>
      <c r="AL107" s="177"/>
      <c r="AM107" s="178">
        <f>AM100*AM104/1000</f>
        <v>0</v>
      </c>
      <c r="AN107" s="177"/>
      <c r="AO107" s="177"/>
      <c r="AP107" s="177"/>
      <c r="AQ107" s="178">
        <f>AQ100*AQ104/1000</f>
        <v>0</v>
      </c>
      <c r="AR107" s="177"/>
      <c r="AS107" s="177"/>
      <c r="AT107" s="177"/>
      <c r="AU107" s="178">
        <f>AU100*AU104/1000</f>
        <v>0</v>
      </c>
      <c r="AV107" s="177"/>
      <c r="AW107" s="177"/>
      <c r="AX107" s="177"/>
      <c r="AY107" s="178">
        <f>AY98*AY104/1000+AY115+AY120+AY125</f>
        <v>0</v>
      </c>
      <c r="AZ107" s="177"/>
      <c r="BA107" s="177"/>
      <c r="BB107" s="177"/>
      <c r="BC107" s="178">
        <f>BC98*BC104/1000+BC115+BC120+BC125</f>
        <v>0</v>
      </c>
      <c r="BD107" s="177"/>
      <c r="BE107" s="177"/>
      <c r="BF107" s="177"/>
      <c r="BG107" s="178">
        <f>SUM(BK107,BO107,BS107,BW107)</f>
        <v>0</v>
      </c>
      <c r="BH107" s="177"/>
      <c r="BI107" s="177"/>
      <c r="BJ107" s="177"/>
      <c r="BK107" s="178">
        <f>BK98*BK104/1000+BK115+BK120+BK125</f>
        <v>0</v>
      </c>
      <c r="BL107" s="177"/>
      <c r="BM107" s="177"/>
      <c r="BN107" s="177"/>
      <c r="BO107" s="178">
        <f>BO98*BO104/1000+BO115+BO120+BO125</f>
        <v>0</v>
      </c>
      <c r="BP107" s="177"/>
      <c r="BQ107" s="177"/>
      <c r="BR107" s="177"/>
      <c r="BS107" s="178">
        <f>BS98*BS104/1000+BS115+BS120+BS125</f>
        <v>0</v>
      </c>
      <c r="BT107" s="177"/>
      <c r="BU107" s="177"/>
      <c r="BV107" s="177"/>
      <c r="BW107" s="178">
        <f>BW98*BW104/1000+BW115+BW120+BW125</f>
        <v>0</v>
      </c>
      <c r="BX107" s="177"/>
      <c r="BY107" s="177"/>
      <c r="BZ107" s="177"/>
      <c r="CA107" s="178">
        <f>SUM(CE107,CI107,CM107,CQ107,CU107,CY107)</f>
        <v>0</v>
      </c>
      <c r="CB107" s="177"/>
      <c r="CC107" s="177"/>
      <c r="CD107" s="177"/>
      <c r="CE107" s="178">
        <f>CE98*CE104/1000+CE115+CE120+CE125</f>
        <v>0</v>
      </c>
      <c r="CF107" s="177"/>
      <c r="CG107" s="177"/>
      <c r="CH107" s="177"/>
      <c r="CI107" s="178">
        <f>CI98*CI104/1000+CI115+CI120+CI125</f>
        <v>0</v>
      </c>
      <c r="CJ107" s="177"/>
      <c r="CK107" s="177"/>
      <c r="CL107" s="177"/>
      <c r="CM107" s="178">
        <f>CM98*CM104/1000+CM115+CM120+CM125</f>
        <v>0</v>
      </c>
      <c r="CN107" s="177"/>
      <c r="CO107" s="177"/>
      <c r="CP107" s="177"/>
      <c r="CQ107" s="178">
        <f>CQ98*CQ104/1000+CQ115+CQ120+CQ125</f>
        <v>0</v>
      </c>
      <c r="CR107" s="177"/>
      <c r="CS107" s="177"/>
      <c r="CT107" s="177"/>
      <c r="CU107" s="178">
        <f>CU98*CU104/1000+CU115+CU120+CU125</f>
        <v>0</v>
      </c>
      <c r="CV107" s="177"/>
      <c r="CW107" s="177"/>
      <c r="CX107" s="177"/>
      <c r="CY107" s="178">
        <f>CY98*CY104/1000+CY115+CY120+CY125</f>
        <v>0</v>
      </c>
      <c r="CZ107" s="177"/>
      <c r="DA107" s="177"/>
      <c r="DB107" s="177"/>
      <c r="DC107" s="178">
        <f>DC98*DC104/1000+DC115+DC120+DC125</f>
        <v>0</v>
      </c>
      <c r="DD107" s="177"/>
      <c r="DE107" s="177"/>
      <c r="DF107" s="177"/>
      <c r="DG107" s="178">
        <f>SUM(DK107,DO107,DS107,DW107,EA107,EE107,EI107,EM107,EQ107,EU107,EY107,FC107,FG107,FK107,FO107,FS107,FW107)</f>
        <v>0</v>
      </c>
      <c r="DH107" s="177"/>
      <c r="DI107" s="177"/>
      <c r="DJ107" s="177"/>
      <c r="DK107" s="178">
        <f>DK98*DK104/1000+DK115+DK120+DK125</f>
        <v>0</v>
      </c>
      <c r="DL107" s="177"/>
      <c r="DM107" s="177"/>
      <c r="DN107" s="177"/>
      <c r="DO107" s="178">
        <f>DO98*DO104/1000+DO115+DO120+DO125</f>
        <v>0</v>
      </c>
      <c r="DP107" s="177"/>
      <c r="DQ107" s="177"/>
      <c r="DR107" s="177"/>
      <c r="DS107" s="178">
        <f>DS98*DS104/1000+DS115+DS120+DS125</f>
        <v>0</v>
      </c>
      <c r="DT107" s="177"/>
      <c r="DU107" s="177"/>
      <c r="DV107" s="177"/>
      <c r="DW107" s="178">
        <f>DW98*DW104/1000+DW115+DW120+DW125</f>
        <v>0</v>
      </c>
      <c r="DX107" s="177"/>
      <c r="DY107" s="177"/>
      <c r="DZ107" s="177"/>
      <c r="EA107" s="178">
        <f>EA98*EA104/1000+EA115+EA120+EA125</f>
        <v>0</v>
      </c>
      <c r="EB107" s="177"/>
      <c r="EC107" s="177"/>
      <c r="ED107" s="177"/>
      <c r="EE107" s="178">
        <f>EE98*EE104/1000+EE115+EE120+EE125</f>
        <v>0</v>
      </c>
      <c r="EF107" s="177"/>
      <c r="EG107" s="177"/>
      <c r="EH107" s="177"/>
      <c r="EI107" s="178">
        <f>EI98*EI104/1000+EI115+EI120+EI125</f>
        <v>0</v>
      </c>
      <c r="EJ107" s="177"/>
      <c r="EK107" s="177"/>
      <c r="EL107" s="177"/>
      <c r="EM107" s="178">
        <f>EM98*EM104/1000+EM115+EM120+EM125</f>
        <v>0</v>
      </c>
      <c r="EN107" s="177"/>
      <c r="EO107" s="177"/>
      <c r="EP107" s="177"/>
      <c r="EQ107" s="178">
        <f>EQ98*EQ104/1000+EQ115+EQ120+EQ125</f>
        <v>0</v>
      </c>
      <c r="ER107" s="177"/>
      <c r="ES107" s="177"/>
      <c r="ET107" s="177"/>
      <c r="EU107" s="178">
        <f>EU98*EU104/1000+EU115+EU120+EU125</f>
        <v>0</v>
      </c>
      <c r="EV107" s="177"/>
      <c r="EW107" s="177"/>
      <c r="EX107" s="177"/>
      <c r="EY107" s="178">
        <f>EY98*EY104/1000+EY115+EY120+EY125</f>
        <v>0</v>
      </c>
      <c r="EZ107" s="177"/>
      <c r="FA107" s="177"/>
      <c r="FB107" s="177"/>
      <c r="FC107" s="178">
        <f>FC98*FC104/1000+FC115+FC120+FC125</f>
        <v>0</v>
      </c>
      <c r="FD107" s="177"/>
      <c r="FE107" s="177"/>
      <c r="FF107" s="177"/>
      <c r="FG107" s="178">
        <f>FG98*FG104/1000+FG115+FG120+FG125</f>
        <v>0</v>
      </c>
      <c r="FH107" s="177"/>
      <c r="FI107" s="177"/>
      <c r="FJ107" s="177"/>
      <c r="FK107" s="178">
        <f>FK98*FK104/1000+FK115+FK120+FK125</f>
        <v>0</v>
      </c>
      <c r="FL107" s="177"/>
      <c r="FM107" s="177"/>
      <c r="FN107" s="177"/>
      <c r="FO107" s="178">
        <f>FO98*FO104/1000+FO115+FO120+FO125</f>
        <v>0</v>
      </c>
      <c r="FP107" s="177"/>
      <c r="FQ107" s="177"/>
      <c r="FR107" s="177"/>
      <c r="FS107" s="178">
        <f>FS98*FS104/1000+FS115+FS120+FS125</f>
        <v>0</v>
      </c>
      <c r="FT107" s="177"/>
      <c r="FU107" s="177"/>
      <c r="FV107" s="177"/>
      <c r="FW107" s="178">
        <f>FW98*FW104/1000+FW115+FW120+FW125</f>
        <v>0</v>
      </c>
      <c r="FX107" s="177"/>
      <c r="FY107" s="177"/>
      <c r="FZ107" s="177"/>
      <c r="GA107" s="177"/>
      <c r="GB107" s="177"/>
      <c r="GC107" s="177"/>
      <c r="GD107" s="177"/>
      <c r="GE107" s="177"/>
      <c r="GF107" s="177"/>
      <c r="GG107" s="177"/>
      <c r="GH107" s="177"/>
      <c r="GI107" s="178">
        <f>GI98*GI104/1000+GI115+GI120+GI125</f>
        <v>0</v>
      </c>
      <c r="GJ107" s="177"/>
      <c r="GK107" s="177"/>
      <c r="GL107" s="177"/>
      <c r="GM107" s="178">
        <f>GM98*GM104/1000+GM115+GM120+GM125</f>
        <v>0</v>
      </c>
      <c r="GN107" s="177"/>
      <c r="GO107" s="177"/>
      <c r="GP107" s="177"/>
      <c r="GQ107" s="178">
        <f>GQ98*GQ104/1000+GQ115+GQ120+GQ125</f>
        <v>0</v>
      </c>
      <c r="GR107" s="177"/>
      <c r="GS107" s="177"/>
      <c r="GT107" s="177"/>
      <c r="GU107" s="178">
        <f>GU98*GU104/1000+GU115+GU120+GU125</f>
        <v>0</v>
      </c>
      <c r="GV107" s="177"/>
      <c r="GW107" s="177"/>
      <c r="GX107" s="177"/>
      <c r="GY107" s="178">
        <f>GY98*GY104/1000+GY115+GY120+GY125</f>
        <v>0</v>
      </c>
      <c r="GZ107" s="177"/>
      <c r="HA107" s="177"/>
      <c r="HB107" s="177"/>
      <c r="HC107" s="178">
        <f>HC98*HC104/1000+HC115+HC120+HC125</f>
        <v>0</v>
      </c>
      <c r="HD107" s="177"/>
      <c r="HE107" s="177"/>
      <c r="HF107" s="177"/>
      <c r="HG107" s="178">
        <f>HG98*HG104/1000+HG115+HG120+HG125</f>
        <v>0</v>
      </c>
      <c r="HH107" s="177"/>
      <c r="HI107" s="177"/>
      <c r="HJ107" s="177"/>
      <c r="HK107" s="178">
        <f>HK98*HK104/1000+HK115+HK120+HK125</f>
        <v>0</v>
      </c>
      <c r="HL107" s="177"/>
      <c r="HM107" s="177"/>
      <c r="HN107" s="177"/>
      <c r="HO107" s="177"/>
      <c r="HP107" s="177"/>
      <c r="HQ107" s="177"/>
      <c r="HR107" s="177"/>
      <c r="HS107" s="179"/>
    </row>
    <row r="108" spans="1:227" ht="12" customHeight="1" x14ac:dyDescent="0.25">
      <c r="A108" s="166"/>
      <c r="B108" s="448"/>
      <c r="C108" s="127"/>
      <c r="D108" s="126"/>
      <c r="E108" s="127"/>
      <c r="F108" s="174" t="s">
        <v>252</v>
      </c>
      <c r="G108" s="432"/>
      <c r="H108" s="429"/>
      <c r="I108" s="429"/>
      <c r="J108" s="180" t="s">
        <v>237</v>
      </c>
      <c r="K108" s="176"/>
      <c r="L108" s="176"/>
      <c r="M108" s="176"/>
      <c r="N108" s="176"/>
      <c r="O108" s="177"/>
      <c r="P108" s="177"/>
      <c r="Q108" s="177"/>
      <c r="R108" s="177"/>
      <c r="S108" s="178">
        <f>SUM(W108,AA108,AE108)</f>
        <v>0</v>
      </c>
      <c r="T108" s="177"/>
      <c r="U108" s="177"/>
      <c r="V108" s="177"/>
      <c r="W108" s="178">
        <f>W101*W104/1000</f>
        <v>0</v>
      </c>
      <c r="X108" s="177"/>
      <c r="Y108" s="177"/>
      <c r="Z108" s="177"/>
      <c r="AA108" s="178">
        <f>AA101*AA104/1000</f>
        <v>0</v>
      </c>
      <c r="AB108" s="177"/>
      <c r="AC108" s="177"/>
      <c r="AD108" s="177"/>
      <c r="AE108" s="178">
        <f>AE101*AE104/1000</f>
        <v>0</v>
      </c>
      <c r="AF108" s="177"/>
      <c r="AG108" s="177"/>
      <c r="AH108" s="177"/>
      <c r="AI108" s="178">
        <f>AI101*AI104/1000</f>
        <v>0</v>
      </c>
      <c r="AJ108" s="177"/>
      <c r="AK108" s="177"/>
      <c r="AL108" s="177"/>
      <c r="AM108" s="178">
        <f>AM101*AM104/1000</f>
        <v>0</v>
      </c>
      <c r="AN108" s="177"/>
      <c r="AO108" s="177"/>
      <c r="AP108" s="177"/>
      <c r="AQ108" s="178">
        <f>AQ101*AQ104/1000</f>
        <v>0</v>
      </c>
      <c r="AR108" s="177"/>
      <c r="AS108" s="177"/>
      <c r="AT108" s="177"/>
      <c r="AU108" s="178">
        <f>AU101*AU104/1000</f>
        <v>0</v>
      </c>
      <c r="AV108" s="177"/>
      <c r="AW108" s="177"/>
      <c r="AX108" s="177"/>
      <c r="AY108" s="178">
        <f>AY99*AY104/1000+AY116+AY121+AY126</f>
        <v>0</v>
      </c>
      <c r="AZ108" s="177"/>
      <c r="BA108" s="177"/>
      <c r="BB108" s="177"/>
      <c r="BC108" s="178">
        <f>BC99*BC104/1000+BC116+BC121+BC126</f>
        <v>0</v>
      </c>
      <c r="BD108" s="177"/>
      <c r="BE108" s="177"/>
      <c r="BF108" s="177"/>
      <c r="BG108" s="178">
        <f>SUM(BK108,BO108,BS108,BW108)</f>
        <v>0</v>
      </c>
      <c r="BH108" s="177"/>
      <c r="BI108" s="177"/>
      <c r="BJ108" s="177"/>
      <c r="BK108" s="178">
        <f>BK99*BK104/1000+BK116+BK121+BK126</f>
        <v>0</v>
      </c>
      <c r="BL108" s="177"/>
      <c r="BM108" s="177"/>
      <c r="BN108" s="177"/>
      <c r="BO108" s="178">
        <f>BO99*BO104/1000+BO116+BO121+BO126</f>
        <v>0</v>
      </c>
      <c r="BP108" s="177"/>
      <c r="BQ108" s="177"/>
      <c r="BR108" s="177"/>
      <c r="BS108" s="178">
        <f>BS99*BS104/1000+BS116+BS121+BS126</f>
        <v>0</v>
      </c>
      <c r="BT108" s="177"/>
      <c r="BU108" s="177"/>
      <c r="BV108" s="177"/>
      <c r="BW108" s="178">
        <f>BW99*BW104/1000+BW116+BW121+BW126</f>
        <v>0</v>
      </c>
      <c r="BX108" s="177"/>
      <c r="BY108" s="177"/>
      <c r="BZ108" s="177"/>
      <c r="CA108" s="178">
        <f>SUM(CE108,CI108,CM108,CQ108,CU108,CY108)</f>
        <v>0</v>
      </c>
      <c r="CB108" s="177"/>
      <c r="CC108" s="177"/>
      <c r="CD108" s="177"/>
      <c r="CE108" s="178">
        <f>CE99*CE104/1000+CE116+CE121+CE126</f>
        <v>0</v>
      </c>
      <c r="CF108" s="177"/>
      <c r="CG108" s="177"/>
      <c r="CH108" s="177"/>
      <c r="CI108" s="178">
        <f>CI99*CI104/1000+CI116+CI121+CI126</f>
        <v>0</v>
      </c>
      <c r="CJ108" s="177"/>
      <c r="CK108" s="177"/>
      <c r="CL108" s="177"/>
      <c r="CM108" s="178">
        <f>CM99*CM104/1000+CM116+CM121+CM126</f>
        <v>0</v>
      </c>
      <c r="CN108" s="177"/>
      <c r="CO108" s="177"/>
      <c r="CP108" s="177"/>
      <c r="CQ108" s="178">
        <f>CQ99*CQ104/1000+CQ116+CQ121+CQ126</f>
        <v>0</v>
      </c>
      <c r="CR108" s="177"/>
      <c r="CS108" s="177"/>
      <c r="CT108" s="177"/>
      <c r="CU108" s="178">
        <f>CU99*CU104/1000+CU116+CU121+CU126</f>
        <v>0</v>
      </c>
      <c r="CV108" s="177"/>
      <c r="CW108" s="177"/>
      <c r="CX108" s="177"/>
      <c r="CY108" s="178">
        <f>CY99*CY104/1000+CY116+CY121+CY126</f>
        <v>0</v>
      </c>
      <c r="CZ108" s="177"/>
      <c r="DA108" s="177"/>
      <c r="DB108" s="177"/>
      <c r="DC108" s="178">
        <f>DC99*DC104/1000+DC116+DC121+DC126</f>
        <v>0</v>
      </c>
      <c r="DD108" s="177"/>
      <c r="DE108" s="177"/>
      <c r="DF108" s="177"/>
      <c r="DG108" s="178">
        <f>SUM(DK108,DO108,DS108,DW108,EA108,EE108,EI108,EM108,EQ108,EU108,EY108,FC108,FG108,FK108,FO108,FS108,FW108)</f>
        <v>0</v>
      </c>
      <c r="DH108" s="177"/>
      <c r="DI108" s="177"/>
      <c r="DJ108" s="177"/>
      <c r="DK108" s="178">
        <f>DK99*DK104/1000+DK116+DK121+DK126</f>
        <v>0</v>
      </c>
      <c r="DL108" s="177"/>
      <c r="DM108" s="177"/>
      <c r="DN108" s="177"/>
      <c r="DO108" s="178">
        <f>DO99*DO104/1000+DO116+DO121+DO126</f>
        <v>0</v>
      </c>
      <c r="DP108" s="177"/>
      <c r="DQ108" s="177"/>
      <c r="DR108" s="177"/>
      <c r="DS108" s="178">
        <f>DS99*DS104/1000+DS116+DS121+DS126</f>
        <v>0</v>
      </c>
      <c r="DT108" s="177"/>
      <c r="DU108" s="177"/>
      <c r="DV108" s="177"/>
      <c r="DW108" s="178">
        <f>DW99*DW104/1000+DW116+DW121+DW126</f>
        <v>0</v>
      </c>
      <c r="DX108" s="177"/>
      <c r="DY108" s="177"/>
      <c r="DZ108" s="177"/>
      <c r="EA108" s="178">
        <f>EA99*EA104/1000+EA116+EA121+EA126</f>
        <v>0</v>
      </c>
      <c r="EB108" s="177"/>
      <c r="EC108" s="177"/>
      <c r="ED108" s="177"/>
      <c r="EE108" s="178">
        <f>EE99*EE104/1000+EE116+EE121+EE126</f>
        <v>0</v>
      </c>
      <c r="EF108" s="177"/>
      <c r="EG108" s="177"/>
      <c r="EH108" s="177"/>
      <c r="EI108" s="178">
        <f>EI99*EI104/1000+EI116+EI121+EI126</f>
        <v>0</v>
      </c>
      <c r="EJ108" s="177"/>
      <c r="EK108" s="177"/>
      <c r="EL108" s="177"/>
      <c r="EM108" s="178">
        <f>EM99*EM104/1000+EM116+EM121+EM126</f>
        <v>0</v>
      </c>
      <c r="EN108" s="177"/>
      <c r="EO108" s="177"/>
      <c r="EP108" s="177"/>
      <c r="EQ108" s="178">
        <f>EQ99*EQ104/1000+EQ116+EQ121+EQ126</f>
        <v>0</v>
      </c>
      <c r="ER108" s="177"/>
      <c r="ES108" s="177"/>
      <c r="ET108" s="177"/>
      <c r="EU108" s="178">
        <f>EU99*EU104/1000+EU116+EU121+EU126</f>
        <v>0</v>
      </c>
      <c r="EV108" s="177"/>
      <c r="EW108" s="177"/>
      <c r="EX108" s="177"/>
      <c r="EY108" s="178">
        <f>EY99*EY104/1000+EY116+EY121+EY126</f>
        <v>0</v>
      </c>
      <c r="EZ108" s="177"/>
      <c r="FA108" s="177"/>
      <c r="FB108" s="177"/>
      <c r="FC108" s="178">
        <f>FC99*FC104/1000+FC116+FC121+FC126</f>
        <v>0</v>
      </c>
      <c r="FD108" s="177"/>
      <c r="FE108" s="177"/>
      <c r="FF108" s="177"/>
      <c r="FG108" s="178">
        <f>FG99*FG104/1000+FG116+FG121+FG126</f>
        <v>0</v>
      </c>
      <c r="FH108" s="177"/>
      <c r="FI108" s="177"/>
      <c r="FJ108" s="177"/>
      <c r="FK108" s="178">
        <f>FK99*FK104/1000+FK116+FK121+FK126</f>
        <v>0</v>
      </c>
      <c r="FL108" s="177"/>
      <c r="FM108" s="177"/>
      <c r="FN108" s="177"/>
      <c r="FO108" s="178">
        <f>FO99*FO104/1000+FO116+FO121+FO126</f>
        <v>0</v>
      </c>
      <c r="FP108" s="177"/>
      <c r="FQ108" s="177"/>
      <c r="FR108" s="177"/>
      <c r="FS108" s="178">
        <f>FS99*FS104/1000+FS116+FS121+FS126</f>
        <v>0</v>
      </c>
      <c r="FT108" s="177"/>
      <c r="FU108" s="177"/>
      <c r="FV108" s="177"/>
      <c r="FW108" s="178">
        <f>FW99*FW104/1000+FW116+FW121+FW126</f>
        <v>0</v>
      </c>
      <c r="FX108" s="177"/>
      <c r="FY108" s="177"/>
      <c r="FZ108" s="177"/>
      <c r="GA108" s="177"/>
      <c r="GB108" s="177"/>
      <c r="GC108" s="177"/>
      <c r="GD108" s="177"/>
      <c r="GE108" s="177"/>
      <c r="GF108" s="177"/>
      <c r="GG108" s="177"/>
      <c r="GH108" s="177"/>
      <c r="GI108" s="178">
        <f>GI99*GI104/1000+GI116+GI121+GI126</f>
        <v>0</v>
      </c>
      <c r="GJ108" s="177"/>
      <c r="GK108" s="177"/>
      <c r="GL108" s="177"/>
      <c r="GM108" s="178">
        <f>GM99*GM104/1000+GM116+GM121+GM126</f>
        <v>0</v>
      </c>
      <c r="GN108" s="177"/>
      <c r="GO108" s="177"/>
      <c r="GP108" s="177"/>
      <c r="GQ108" s="178">
        <f>GQ99*GQ104/1000+GQ116+GQ121+GQ126</f>
        <v>0</v>
      </c>
      <c r="GR108" s="177"/>
      <c r="GS108" s="177"/>
      <c r="GT108" s="177"/>
      <c r="GU108" s="178">
        <f>GU99*GU104/1000+GU116+GU121+GU126</f>
        <v>0</v>
      </c>
      <c r="GV108" s="177"/>
      <c r="GW108" s="177"/>
      <c r="GX108" s="177"/>
      <c r="GY108" s="178">
        <f>GY99*GY104/1000+GY116+GY121+GY126</f>
        <v>0</v>
      </c>
      <c r="GZ108" s="177"/>
      <c r="HA108" s="177"/>
      <c r="HB108" s="177"/>
      <c r="HC108" s="178">
        <f>HC99*HC104/1000+HC116+HC121+HC126</f>
        <v>0</v>
      </c>
      <c r="HD108" s="177"/>
      <c r="HE108" s="177"/>
      <c r="HF108" s="177"/>
      <c r="HG108" s="178">
        <f>HG99*HG104/1000+HG116+HG121+HG126</f>
        <v>0</v>
      </c>
      <c r="HH108" s="177"/>
      <c r="HI108" s="177"/>
      <c r="HJ108" s="177"/>
      <c r="HK108" s="178">
        <f>HK99*HK104/1000+HK116+HK121+HK126</f>
        <v>0</v>
      </c>
      <c r="HL108" s="177"/>
      <c r="HM108" s="177"/>
      <c r="HN108" s="177"/>
      <c r="HO108" s="177"/>
      <c r="HP108" s="177"/>
      <c r="HQ108" s="177"/>
      <c r="HR108" s="177"/>
      <c r="HS108" s="179"/>
    </row>
    <row r="109" spans="1:227" ht="12" customHeight="1" x14ac:dyDescent="0.25">
      <c r="A109" s="166"/>
      <c r="B109" s="448"/>
      <c r="C109" s="127"/>
      <c r="D109" s="126"/>
      <c r="E109" s="127"/>
      <c r="F109" s="174" t="s">
        <v>253</v>
      </c>
      <c r="G109" s="434" t="s">
        <v>254</v>
      </c>
      <c r="H109" s="435"/>
      <c r="I109" s="435" t="s">
        <v>255</v>
      </c>
      <c r="J109" s="175" t="s">
        <v>235</v>
      </c>
      <c r="K109" s="176"/>
      <c r="L109" s="176"/>
      <c r="M109" s="176"/>
      <c r="N109" s="176"/>
      <c r="O109" s="177"/>
      <c r="P109" s="177"/>
      <c r="Q109" s="177"/>
      <c r="R109" s="177"/>
      <c r="S109" s="177"/>
      <c r="T109" s="177"/>
      <c r="U109" s="177"/>
      <c r="V109" s="177"/>
      <c r="W109" s="183"/>
      <c r="X109" s="177"/>
      <c r="Y109" s="177"/>
      <c r="Z109" s="177"/>
      <c r="AA109" s="183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  <c r="BK109" s="177"/>
      <c r="BL109" s="177"/>
      <c r="BM109" s="177"/>
      <c r="BN109" s="177"/>
      <c r="BO109" s="177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7"/>
      <c r="DJ109" s="177"/>
      <c r="DK109" s="177"/>
      <c r="DL109" s="177"/>
      <c r="DM109" s="177"/>
      <c r="DN109" s="177"/>
      <c r="DO109" s="177"/>
      <c r="DP109" s="177"/>
      <c r="DQ109" s="177"/>
      <c r="DR109" s="177"/>
      <c r="DS109" s="177"/>
      <c r="DT109" s="177"/>
      <c r="DU109" s="177"/>
      <c r="DV109" s="177"/>
      <c r="DW109" s="177"/>
      <c r="DX109" s="177"/>
      <c r="DY109" s="177"/>
      <c r="DZ109" s="177"/>
      <c r="EA109" s="177"/>
      <c r="EB109" s="177"/>
      <c r="EC109" s="177"/>
      <c r="ED109" s="177"/>
      <c r="EE109" s="177"/>
      <c r="EF109" s="177"/>
      <c r="EG109" s="177"/>
      <c r="EH109" s="177"/>
      <c r="EI109" s="177"/>
      <c r="EJ109" s="177"/>
      <c r="EK109" s="177"/>
      <c r="EL109" s="177"/>
      <c r="EM109" s="177"/>
      <c r="EN109" s="177"/>
      <c r="EO109" s="177"/>
      <c r="EP109" s="177"/>
      <c r="EQ109" s="177"/>
      <c r="ER109" s="177"/>
      <c r="ES109" s="177"/>
      <c r="ET109" s="177"/>
      <c r="EU109" s="177"/>
      <c r="EV109" s="177"/>
      <c r="EW109" s="177"/>
      <c r="EX109" s="177"/>
      <c r="EY109" s="177"/>
      <c r="EZ109" s="177"/>
      <c r="FA109" s="177"/>
      <c r="FB109" s="177"/>
      <c r="FC109" s="177"/>
      <c r="FD109" s="177"/>
      <c r="FE109" s="177"/>
      <c r="FF109" s="177"/>
      <c r="FG109" s="177"/>
      <c r="FH109" s="177"/>
      <c r="FI109" s="177"/>
      <c r="FJ109" s="177"/>
      <c r="FK109" s="177"/>
      <c r="FL109" s="177"/>
      <c r="FM109" s="177"/>
      <c r="FN109" s="177"/>
      <c r="FO109" s="177"/>
      <c r="FP109" s="177"/>
      <c r="FQ109" s="177"/>
      <c r="FR109" s="177"/>
      <c r="FS109" s="177"/>
      <c r="FT109" s="177"/>
      <c r="FU109" s="177"/>
      <c r="FV109" s="177"/>
      <c r="FW109" s="177"/>
      <c r="FX109" s="177"/>
      <c r="FY109" s="177"/>
      <c r="FZ109" s="177"/>
      <c r="GA109" s="177"/>
      <c r="GB109" s="177"/>
      <c r="GC109" s="177"/>
      <c r="GD109" s="177"/>
      <c r="GE109" s="177"/>
      <c r="GF109" s="177"/>
      <c r="GG109" s="177"/>
      <c r="GH109" s="177"/>
      <c r="GI109" s="177"/>
      <c r="GJ109" s="177"/>
      <c r="GK109" s="177"/>
      <c r="GL109" s="177"/>
      <c r="GM109" s="177"/>
      <c r="GN109" s="177"/>
      <c r="GO109" s="177"/>
      <c r="GP109" s="177"/>
      <c r="GQ109" s="177"/>
      <c r="GR109" s="177"/>
      <c r="GS109" s="177"/>
      <c r="GT109" s="177"/>
      <c r="GU109" s="177"/>
      <c r="GV109" s="177"/>
      <c r="GW109" s="177"/>
      <c r="GX109" s="177"/>
      <c r="GY109" s="177"/>
      <c r="GZ109" s="177"/>
      <c r="HA109" s="177"/>
      <c r="HB109" s="177"/>
      <c r="HC109" s="177"/>
      <c r="HD109" s="177"/>
      <c r="HE109" s="177"/>
      <c r="HF109" s="177"/>
      <c r="HG109" s="177"/>
      <c r="HH109" s="177"/>
      <c r="HI109" s="177"/>
      <c r="HJ109" s="177"/>
      <c r="HK109" s="177"/>
      <c r="HL109" s="177"/>
      <c r="HM109" s="177"/>
      <c r="HN109" s="177"/>
      <c r="HO109" s="177"/>
      <c r="HP109" s="177"/>
      <c r="HQ109" s="177"/>
      <c r="HR109" s="177"/>
      <c r="HS109" s="179"/>
    </row>
    <row r="110" spans="1:227" ht="12" customHeight="1" x14ac:dyDescent="0.25">
      <c r="A110" s="166"/>
      <c r="B110" s="448"/>
      <c r="C110" s="127"/>
      <c r="D110" s="126"/>
      <c r="E110" s="127"/>
      <c r="F110" s="174" t="s">
        <v>256</v>
      </c>
      <c r="G110" s="443"/>
      <c r="H110" s="444"/>
      <c r="I110" s="445"/>
      <c r="J110" s="180" t="s">
        <v>237</v>
      </c>
      <c r="K110" s="176"/>
      <c r="L110" s="176"/>
      <c r="M110" s="176"/>
      <c r="N110" s="176"/>
      <c r="O110" s="177"/>
      <c r="P110" s="177"/>
      <c r="Q110" s="177"/>
      <c r="R110" s="177"/>
      <c r="S110" s="177"/>
      <c r="T110" s="177"/>
      <c r="U110" s="177"/>
      <c r="V110" s="177"/>
      <c r="W110" s="178">
        <f>W109*W97</f>
        <v>0</v>
      </c>
      <c r="X110" s="177"/>
      <c r="Y110" s="177"/>
      <c r="Z110" s="177"/>
      <c r="AA110" s="178">
        <f>AA109*AA97</f>
        <v>0</v>
      </c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  <c r="EF110" s="177"/>
      <c r="EG110" s="177"/>
      <c r="EH110" s="177"/>
      <c r="EI110" s="177"/>
      <c r="EJ110" s="177"/>
      <c r="EK110" s="177"/>
      <c r="EL110" s="177"/>
      <c r="EM110" s="177"/>
      <c r="EN110" s="177"/>
      <c r="EO110" s="177"/>
      <c r="EP110" s="177"/>
      <c r="EQ110" s="177"/>
      <c r="ER110" s="177"/>
      <c r="ES110" s="177"/>
      <c r="ET110" s="177"/>
      <c r="EU110" s="177"/>
      <c r="EV110" s="177"/>
      <c r="EW110" s="177"/>
      <c r="EX110" s="177"/>
      <c r="EY110" s="177"/>
      <c r="EZ110" s="177"/>
      <c r="FA110" s="177"/>
      <c r="FB110" s="177"/>
      <c r="FC110" s="177"/>
      <c r="FD110" s="177"/>
      <c r="FE110" s="177"/>
      <c r="FF110" s="177"/>
      <c r="FG110" s="177"/>
      <c r="FH110" s="177"/>
      <c r="FI110" s="177"/>
      <c r="FJ110" s="177"/>
      <c r="FK110" s="177"/>
      <c r="FL110" s="177"/>
      <c r="FM110" s="177"/>
      <c r="FN110" s="177"/>
      <c r="FO110" s="177"/>
      <c r="FP110" s="177"/>
      <c r="FQ110" s="177"/>
      <c r="FR110" s="177"/>
      <c r="FS110" s="177"/>
      <c r="FT110" s="177"/>
      <c r="FU110" s="177"/>
      <c r="FV110" s="177"/>
      <c r="FW110" s="177"/>
      <c r="FX110" s="177"/>
      <c r="FY110" s="177"/>
      <c r="FZ110" s="177"/>
      <c r="GA110" s="177"/>
      <c r="GB110" s="177"/>
      <c r="GC110" s="177"/>
      <c r="GD110" s="177"/>
      <c r="GE110" s="177"/>
      <c r="GF110" s="177"/>
      <c r="GG110" s="177"/>
      <c r="GH110" s="177"/>
      <c r="GI110" s="177"/>
      <c r="GJ110" s="177"/>
      <c r="GK110" s="177"/>
      <c r="GL110" s="177"/>
      <c r="GM110" s="177"/>
      <c r="GN110" s="177"/>
      <c r="GO110" s="177"/>
      <c r="GP110" s="177"/>
      <c r="GQ110" s="177"/>
      <c r="GR110" s="177"/>
      <c r="GS110" s="177"/>
      <c r="GT110" s="177"/>
      <c r="GU110" s="177"/>
      <c r="GV110" s="177"/>
      <c r="GW110" s="177"/>
      <c r="GX110" s="177"/>
      <c r="GY110" s="177"/>
      <c r="GZ110" s="177"/>
      <c r="HA110" s="177"/>
      <c r="HB110" s="177"/>
      <c r="HC110" s="177"/>
      <c r="HD110" s="177"/>
      <c r="HE110" s="177"/>
      <c r="HF110" s="177"/>
      <c r="HG110" s="177"/>
      <c r="HH110" s="177"/>
      <c r="HI110" s="177"/>
      <c r="HJ110" s="177"/>
      <c r="HK110" s="177"/>
      <c r="HL110" s="177"/>
      <c r="HM110" s="177"/>
      <c r="HN110" s="177"/>
      <c r="HO110" s="177"/>
      <c r="HP110" s="177"/>
      <c r="HQ110" s="177"/>
      <c r="HR110" s="177"/>
      <c r="HS110" s="179"/>
    </row>
    <row r="111" spans="1:227" ht="12" customHeight="1" x14ac:dyDescent="0.25">
      <c r="A111" s="166"/>
      <c r="B111" s="448"/>
      <c r="C111" s="127"/>
      <c r="D111" s="126"/>
      <c r="E111" s="127"/>
      <c r="F111" s="174" t="s">
        <v>257</v>
      </c>
      <c r="G111" s="443"/>
      <c r="H111" s="445"/>
      <c r="I111" s="434" t="s">
        <v>258</v>
      </c>
      <c r="J111" s="446"/>
      <c r="K111" s="176"/>
      <c r="L111" s="176"/>
      <c r="M111" s="176"/>
      <c r="N111" s="176"/>
      <c r="O111" s="177"/>
      <c r="P111" s="177"/>
      <c r="Q111" s="177"/>
      <c r="R111" s="177"/>
      <c r="S111" s="178">
        <f>SUM(W111,AA111,AE111)</f>
        <v>0</v>
      </c>
      <c r="T111" s="177"/>
      <c r="U111" s="177"/>
      <c r="V111" s="177"/>
      <c r="W111" s="183"/>
      <c r="X111" s="177"/>
      <c r="Y111" s="177"/>
      <c r="Z111" s="177"/>
      <c r="AA111" s="183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  <c r="BK111" s="177"/>
      <c r="BL111" s="177"/>
      <c r="BM111" s="177"/>
      <c r="BN111" s="177"/>
      <c r="BO111" s="177"/>
      <c r="BP111" s="177"/>
      <c r="BQ111" s="177"/>
      <c r="BR111" s="177"/>
      <c r="BS111" s="177"/>
      <c r="BT111" s="177"/>
      <c r="BU111" s="177"/>
      <c r="BV111" s="177"/>
      <c r="BW111" s="177"/>
      <c r="BX111" s="177"/>
      <c r="BY111" s="177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7"/>
      <c r="DJ111" s="177"/>
      <c r="DK111" s="177"/>
      <c r="DL111" s="177"/>
      <c r="DM111" s="177"/>
      <c r="DN111" s="177"/>
      <c r="DO111" s="177"/>
      <c r="DP111" s="177"/>
      <c r="DQ111" s="177"/>
      <c r="DR111" s="177"/>
      <c r="DS111" s="177"/>
      <c r="DT111" s="177"/>
      <c r="DU111" s="177"/>
      <c r="DV111" s="177"/>
      <c r="DW111" s="177"/>
      <c r="DX111" s="177"/>
      <c r="DY111" s="177"/>
      <c r="DZ111" s="177"/>
      <c r="EA111" s="177"/>
      <c r="EB111" s="177"/>
      <c r="EC111" s="177"/>
      <c r="ED111" s="177"/>
      <c r="EE111" s="177"/>
      <c r="EF111" s="177"/>
      <c r="EG111" s="177"/>
      <c r="EH111" s="177"/>
      <c r="EI111" s="177"/>
      <c r="EJ111" s="177"/>
      <c r="EK111" s="177"/>
      <c r="EL111" s="177"/>
      <c r="EM111" s="177"/>
      <c r="EN111" s="177"/>
      <c r="EO111" s="177"/>
      <c r="EP111" s="177"/>
      <c r="EQ111" s="177"/>
      <c r="ER111" s="177"/>
      <c r="ES111" s="177"/>
      <c r="ET111" s="177"/>
      <c r="EU111" s="177"/>
      <c r="EV111" s="177"/>
      <c r="EW111" s="177"/>
      <c r="EX111" s="177"/>
      <c r="EY111" s="177"/>
      <c r="EZ111" s="177"/>
      <c r="FA111" s="177"/>
      <c r="FB111" s="177"/>
      <c r="FC111" s="177"/>
      <c r="FD111" s="177"/>
      <c r="FE111" s="177"/>
      <c r="FF111" s="177"/>
      <c r="FG111" s="177"/>
      <c r="FH111" s="177"/>
      <c r="FI111" s="177"/>
      <c r="FJ111" s="177"/>
      <c r="FK111" s="177"/>
      <c r="FL111" s="177"/>
      <c r="FM111" s="177"/>
      <c r="FN111" s="177"/>
      <c r="FO111" s="177"/>
      <c r="FP111" s="177"/>
      <c r="FQ111" s="177"/>
      <c r="FR111" s="177"/>
      <c r="FS111" s="177"/>
      <c r="FT111" s="177"/>
      <c r="FU111" s="177"/>
      <c r="FV111" s="177"/>
      <c r="FW111" s="177"/>
      <c r="FX111" s="177"/>
      <c r="FY111" s="177"/>
      <c r="FZ111" s="177"/>
      <c r="GA111" s="177"/>
      <c r="GB111" s="177"/>
      <c r="GC111" s="177"/>
      <c r="GD111" s="177"/>
      <c r="GE111" s="177"/>
      <c r="GF111" s="177"/>
      <c r="GG111" s="177"/>
      <c r="GH111" s="177"/>
      <c r="GI111" s="177"/>
      <c r="GJ111" s="177"/>
      <c r="GK111" s="177"/>
      <c r="GL111" s="177"/>
      <c r="GM111" s="177"/>
      <c r="GN111" s="177"/>
      <c r="GO111" s="177"/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7"/>
      <c r="HC111" s="177"/>
      <c r="HD111" s="177"/>
      <c r="HE111" s="177"/>
      <c r="HF111" s="177"/>
      <c r="HG111" s="177"/>
      <c r="HH111" s="177"/>
      <c r="HI111" s="177"/>
      <c r="HJ111" s="177"/>
      <c r="HK111" s="177"/>
      <c r="HL111" s="177"/>
      <c r="HM111" s="177"/>
      <c r="HN111" s="177"/>
      <c r="HO111" s="177"/>
      <c r="HP111" s="177"/>
      <c r="HQ111" s="177"/>
      <c r="HR111" s="177"/>
      <c r="HS111" s="179"/>
    </row>
    <row r="112" spans="1:227" ht="12" customHeight="1" x14ac:dyDescent="0.25">
      <c r="A112" s="166"/>
      <c r="B112" s="448"/>
      <c r="C112" s="127"/>
      <c r="D112" s="126"/>
      <c r="E112" s="127"/>
      <c r="F112" s="174" t="s">
        <v>259</v>
      </c>
      <c r="G112" s="441" t="s">
        <v>260</v>
      </c>
      <c r="H112" s="435" t="s">
        <v>261</v>
      </c>
      <c r="I112" s="428" t="s">
        <v>262</v>
      </c>
      <c r="J112" s="175" t="s">
        <v>235</v>
      </c>
      <c r="K112" s="176"/>
      <c r="L112" s="176"/>
      <c r="M112" s="176"/>
      <c r="N112" s="176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83"/>
      <c r="AZ112" s="177"/>
      <c r="BA112" s="177"/>
      <c r="BB112" s="177"/>
      <c r="BC112" s="183"/>
      <c r="BD112" s="177"/>
      <c r="BE112" s="177"/>
      <c r="BF112" s="177"/>
      <c r="BG112" s="178">
        <f>IF(BG114=0,0,BG115*1000/BG114)</f>
        <v>0</v>
      </c>
      <c r="BH112" s="177"/>
      <c r="BI112" s="177"/>
      <c r="BJ112" s="177"/>
      <c r="BK112" s="183"/>
      <c r="BL112" s="177"/>
      <c r="BM112" s="177"/>
      <c r="BN112" s="177"/>
      <c r="BO112" s="183"/>
      <c r="BP112" s="177"/>
      <c r="BQ112" s="177"/>
      <c r="BR112" s="177"/>
      <c r="BS112" s="183"/>
      <c r="BT112" s="177"/>
      <c r="BU112" s="177"/>
      <c r="BV112" s="177"/>
      <c r="BW112" s="183"/>
      <c r="BX112" s="177"/>
      <c r="BY112" s="177"/>
      <c r="BZ112" s="177"/>
      <c r="CA112" s="178">
        <f>IF(CA114=0,0,CA115*1000/CA114)</f>
        <v>0</v>
      </c>
      <c r="CB112" s="177"/>
      <c r="CC112" s="177"/>
      <c r="CD112" s="177"/>
      <c r="CE112" s="183"/>
      <c r="CF112" s="177"/>
      <c r="CG112" s="177"/>
      <c r="CH112" s="177"/>
      <c r="CI112" s="183"/>
      <c r="CJ112" s="177"/>
      <c r="CK112" s="177"/>
      <c r="CL112" s="177"/>
      <c r="CM112" s="183"/>
      <c r="CN112" s="177"/>
      <c r="CO112" s="177"/>
      <c r="CP112" s="177"/>
      <c r="CQ112" s="183"/>
      <c r="CR112" s="177"/>
      <c r="CS112" s="177"/>
      <c r="CT112" s="177"/>
      <c r="CU112" s="183"/>
      <c r="CV112" s="177"/>
      <c r="CW112" s="177"/>
      <c r="CX112" s="177"/>
      <c r="CY112" s="183"/>
      <c r="CZ112" s="177"/>
      <c r="DA112" s="177"/>
      <c r="DB112" s="177"/>
      <c r="DC112" s="183"/>
      <c r="DD112" s="177"/>
      <c r="DE112" s="177"/>
      <c r="DF112" s="177"/>
      <c r="DG112" s="178">
        <f>IF(DG114=0,0,DG115*1000/DG114)</f>
        <v>0</v>
      </c>
      <c r="DH112" s="177"/>
      <c r="DI112" s="177"/>
      <c r="DJ112" s="177"/>
      <c r="DK112" s="183"/>
      <c r="DL112" s="177"/>
      <c r="DM112" s="177"/>
      <c r="DN112" s="177"/>
      <c r="DO112" s="183"/>
      <c r="DP112" s="177"/>
      <c r="DQ112" s="177"/>
      <c r="DR112" s="177"/>
      <c r="DS112" s="183"/>
      <c r="DT112" s="177"/>
      <c r="DU112" s="177"/>
      <c r="DV112" s="177"/>
      <c r="DW112" s="183"/>
      <c r="DX112" s="177"/>
      <c r="DY112" s="177"/>
      <c r="DZ112" s="177"/>
      <c r="EA112" s="183"/>
      <c r="EB112" s="177"/>
      <c r="EC112" s="177"/>
      <c r="ED112" s="177"/>
      <c r="EE112" s="183"/>
      <c r="EF112" s="177"/>
      <c r="EG112" s="177"/>
      <c r="EH112" s="177"/>
      <c r="EI112" s="183"/>
      <c r="EJ112" s="177"/>
      <c r="EK112" s="177"/>
      <c r="EL112" s="177"/>
      <c r="EM112" s="183"/>
      <c r="EN112" s="177"/>
      <c r="EO112" s="177"/>
      <c r="EP112" s="177"/>
      <c r="EQ112" s="183"/>
      <c r="ER112" s="177"/>
      <c r="ES112" s="177"/>
      <c r="ET112" s="177"/>
      <c r="EU112" s="183"/>
      <c r="EV112" s="177"/>
      <c r="EW112" s="177"/>
      <c r="EX112" s="177"/>
      <c r="EY112" s="183"/>
      <c r="EZ112" s="177"/>
      <c r="FA112" s="177"/>
      <c r="FB112" s="177"/>
      <c r="FC112" s="183"/>
      <c r="FD112" s="177"/>
      <c r="FE112" s="177"/>
      <c r="FF112" s="177"/>
      <c r="FG112" s="183"/>
      <c r="FH112" s="177"/>
      <c r="FI112" s="177"/>
      <c r="FJ112" s="177"/>
      <c r="FK112" s="183"/>
      <c r="FL112" s="177"/>
      <c r="FM112" s="177"/>
      <c r="FN112" s="177"/>
      <c r="FO112" s="183"/>
      <c r="FP112" s="177"/>
      <c r="FQ112" s="177"/>
      <c r="FR112" s="177"/>
      <c r="FS112" s="183"/>
      <c r="FT112" s="177"/>
      <c r="FU112" s="177"/>
      <c r="FV112" s="177"/>
      <c r="FW112" s="183"/>
      <c r="FX112" s="177"/>
      <c r="FY112" s="177"/>
      <c r="FZ112" s="177"/>
      <c r="GA112" s="177"/>
      <c r="GB112" s="177"/>
      <c r="GC112" s="177"/>
      <c r="GD112" s="177"/>
      <c r="GE112" s="177"/>
      <c r="GF112" s="177"/>
      <c r="GG112" s="177"/>
      <c r="GH112" s="177"/>
      <c r="GI112" s="183"/>
      <c r="GJ112" s="177"/>
      <c r="GK112" s="177"/>
      <c r="GL112" s="177"/>
      <c r="GM112" s="183"/>
      <c r="GN112" s="177"/>
      <c r="GO112" s="177"/>
      <c r="GP112" s="177"/>
      <c r="GQ112" s="183"/>
      <c r="GR112" s="177"/>
      <c r="GS112" s="177"/>
      <c r="GT112" s="177"/>
      <c r="GU112" s="183"/>
      <c r="GV112" s="177"/>
      <c r="GW112" s="177"/>
      <c r="GX112" s="177"/>
      <c r="GY112" s="183"/>
      <c r="GZ112" s="177"/>
      <c r="HA112" s="177"/>
      <c r="HB112" s="177"/>
      <c r="HC112" s="183"/>
      <c r="HD112" s="177"/>
      <c r="HE112" s="177"/>
      <c r="HF112" s="177"/>
      <c r="HG112" s="183"/>
      <c r="HH112" s="177"/>
      <c r="HI112" s="177"/>
      <c r="HJ112" s="177"/>
      <c r="HK112" s="183"/>
      <c r="HL112" s="177"/>
      <c r="HM112" s="177"/>
      <c r="HN112" s="177"/>
      <c r="HO112" s="177"/>
      <c r="HP112" s="177"/>
      <c r="HQ112" s="177"/>
      <c r="HR112" s="177"/>
      <c r="HS112" s="179"/>
    </row>
    <row r="113" spans="1:227" ht="12" customHeight="1" x14ac:dyDescent="0.25">
      <c r="A113" s="166"/>
      <c r="B113" s="448"/>
      <c r="C113" s="127"/>
      <c r="D113" s="126"/>
      <c r="E113" s="127"/>
      <c r="F113" s="174" t="s">
        <v>263</v>
      </c>
      <c r="G113" s="442"/>
      <c r="H113" s="444"/>
      <c r="I113" s="429"/>
      <c r="J113" s="180" t="s">
        <v>237</v>
      </c>
      <c r="K113" s="176"/>
      <c r="L113" s="176"/>
      <c r="M113" s="176"/>
      <c r="N113" s="176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8">
        <f>AY112*AY97</f>
        <v>0</v>
      </c>
      <c r="AZ113" s="177"/>
      <c r="BA113" s="177"/>
      <c r="BB113" s="177"/>
      <c r="BC113" s="178">
        <f>BC112*BC97</f>
        <v>0</v>
      </c>
      <c r="BD113" s="177"/>
      <c r="BE113" s="177"/>
      <c r="BF113" s="177"/>
      <c r="BG113" s="178">
        <f>IF(BG114=0,0,BG116*1000/BG114)</f>
        <v>0</v>
      </c>
      <c r="BH113" s="177"/>
      <c r="BI113" s="177"/>
      <c r="BJ113" s="177"/>
      <c r="BK113" s="178">
        <f>BK112*BK97</f>
        <v>0</v>
      </c>
      <c r="BL113" s="177"/>
      <c r="BM113" s="177"/>
      <c r="BN113" s="177"/>
      <c r="BO113" s="178">
        <f>BO112*BO97</f>
        <v>0</v>
      </c>
      <c r="BP113" s="177"/>
      <c r="BQ113" s="177"/>
      <c r="BR113" s="177"/>
      <c r="BS113" s="178">
        <f>BS112*BS97</f>
        <v>0</v>
      </c>
      <c r="BT113" s="177"/>
      <c r="BU113" s="177"/>
      <c r="BV113" s="177"/>
      <c r="BW113" s="178">
        <f>BW112*BW97</f>
        <v>0</v>
      </c>
      <c r="BX113" s="177"/>
      <c r="BY113" s="177"/>
      <c r="BZ113" s="177"/>
      <c r="CA113" s="178">
        <f>IF(CA114=0,0,CA116*1000/CA114)</f>
        <v>0</v>
      </c>
      <c r="CB113" s="177"/>
      <c r="CC113" s="177"/>
      <c r="CD113" s="177"/>
      <c r="CE113" s="178">
        <f>CE112*CE97</f>
        <v>0</v>
      </c>
      <c r="CF113" s="177"/>
      <c r="CG113" s="177"/>
      <c r="CH113" s="177"/>
      <c r="CI113" s="178">
        <f>CI112*CI97</f>
        <v>0</v>
      </c>
      <c r="CJ113" s="177"/>
      <c r="CK113" s="177"/>
      <c r="CL113" s="177"/>
      <c r="CM113" s="178">
        <f>CM112*CM97</f>
        <v>0</v>
      </c>
      <c r="CN113" s="177"/>
      <c r="CO113" s="177"/>
      <c r="CP113" s="177"/>
      <c r="CQ113" s="178">
        <f>CQ112*CQ97</f>
        <v>0</v>
      </c>
      <c r="CR113" s="177"/>
      <c r="CS113" s="177"/>
      <c r="CT113" s="177"/>
      <c r="CU113" s="178">
        <f>CU112*CU97</f>
        <v>0</v>
      </c>
      <c r="CV113" s="177"/>
      <c r="CW113" s="177"/>
      <c r="CX113" s="177"/>
      <c r="CY113" s="178">
        <f>CY112*CY97</f>
        <v>0</v>
      </c>
      <c r="CZ113" s="177"/>
      <c r="DA113" s="177"/>
      <c r="DB113" s="177"/>
      <c r="DC113" s="178">
        <f>DC112*DC97</f>
        <v>0</v>
      </c>
      <c r="DD113" s="177"/>
      <c r="DE113" s="177"/>
      <c r="DF113" s="177"/>
      <c r="DG113" s="178">
        <f>IF(DG114=0,0,DG116*1000/DG114)</f>
        <v>0</v>
      </c>
      <c r="DH113" s="177"/>
      <c r="DI113" s="177"/>
      <c r="DJ113" s="177"/>
      <c r="DK113" s="178">
        <f>DK112*DK97</f>
        <v>0</v>
      </c>
      <c r="DL113" s="177"/>
      <c r="DM113" s="177"/>
      <c r="DN113" s="177"/>
      <c r="DO113" s="178">
        <f>DO112*DO97</f>
        <v>0</v>
      </c>
      <c r="DP113" s="177"/>
      <c r="DQ113" s="177"/>
      <c r="DR113" s="177"/>
      <c r="DS113" s="178">
        <f>DS112*DS97</f>
        <v>0</v>
      </c>
      <c r="DT113" s="177"/>
      <c r="DU113" s="177"/>
      <c r="DV113" s="177"/>
      <c r="DW113" s="178">
        <f>DW112*DW97</f>
        <v>0</v>
      </c>
      <c r="DX113" s="177"/>
      <c r="DY113" s="177"/>
      <c r="DZ113" s="177"/>
      <c r="EA113" s="178">
        <f>EA112*EA97</f>
        <v>0</v>
      </c>
      <c r="EB113" s="177"/>
      <c r="EC113" s="177"/>
      <c r="ED113" s="177"/>
      <c r="EE113" s="178">
        <f>EE112*EE97</f>
        <v>0</v>
      </c>
      <c r="EF113" s="177"/>
      <c r="EG113" s="177"/>
      <c r="EH113" s="177"/>
      <c r="EI113" s="178">
        <f>EI112*EI97</f>
        <v>0</v>
      </c>
      <c r="EJ113" s="177"/>
      <c r="EK113" s="177"/>
      <c r="EL113" s="177"/>
      <c r="EM113" s="178">
        <f>EM112*EM97</f>
        <v>0</v>
      </c>
      <c r="EN113" s="177"/>
      <c r="EO113" s="177"/>
      <c r="EP113" s="177"/>
      <c r="EQ113" s="178">
        <f>EQ112*EQ97</f>
        <v>0</v>
      </c>
      <c r="ER113" s="177"/>
      <c r="ES113" s="177"/>
      <c r="ET113" s="177"/>
      <c r="EU113" s="178">
        <f>EU112*EU97</f>
        <v>0</v>
      </c>
      <c r="EV113" s="177"/>
      <c r="EW113" s="177"/>
      <c r="EX113" s="177"/>
      <c r="EY113" s="178">
        <f>EY112*EY97</f>
        <v>0</v>
      </c>
      <c r="EZ113" s="177"/>
      <c r="FA113" s="177"/>
      <c r="FB113" s="177"/>
      <c r="FC113" s="178">
        <f>FC112*FC97</f>
        <v>0</v>
      </c>
      <c r="FD113" s="177"/>
      <c r="FE113" s="177"/>
      <c r="FF113" s="177"/>
      <c r="FG113" s="178">
        <f>FG112*FG97</f>
        <v>0</v>
      </c>
      <c r="FH113" s="177"/>
      <c r="FI113" s="177"/>
      <c r="FJ113" s="177"/>
      <c r="FK113" s="178">
        <f>FK112*FK97</f>
        <v>0</v>
      </c>
      <c r="FL113" s="177"/>
      <c r="FM113" s="177"/>
      <c r="FN113" s="177"/>
      <c r="FO113" s="178">
        <f>FO112*FO97</f>
        <v>0</v>
      </c>
      <c r="FP113" s="177"/>
      <c r="FQ113" s="177"/>
      <c r="FR113" s="177"/>
      <c r="FS113" s="178">
        <f>FS112*FS97</f>
        <v>0</v>
      </c>
      <c r="FT113" s="177"/>
      <c r="FU113" s="177"/>
      <c r="FV113" s="177"/>
      <c r="FW113" s="178">
        <f>FW112*FW97</f>
        <v>0</v>
      </c>
      <c r="FX113" s="177"/>
      <c r="FY113" s="177"/>
      <c r="FZ113" s="177"/>
      <c r="GA113" s="177"/>
      <c r="GB113" s="177"/>
      <c r="GC113" s="177"/>
      <c r="GD113" s="177"/>
      <c r="GE113" s="177"/>
      <c r="GF113" s="177"/>
      <c r="GG113" s="177"/>
      <c r="GH113" s="177"/>
      <c r="GI113" s="178">
        <f>GI112*GI97</f>
        <v>0</v>
      </c>
      <c r="GJ113" s="177"/>
      <c r="GK113" s="177"/>
      <c r="GL113" s="177"/>
      <c r="GM113" s="178">
        <f>GM112*GM97</f>
        <v>0</v>
      </c>
      <c r="GN113" s="177"/>
      <c r="GO113" s="177"/>
      <c r="GP113" s="177"/>
      <c r="GQ113" s="178">
        <f>GQ112*GQ97</f>
        <v>0</v>
      </c>
      <c r="GR113" s="177"/>
      <c r="GS113" s="177"/>
      <c r="GT113" s="177"/>
      <c r="GU113" s="178">
        <f>GU112*GU97</f>
        <v>0</v>
      </c>
      <c r="GV113" s="177"/>
      <c r="GW113" s="177"/>
      <c r="GX113" s="177"/>
      <c r="GY113" s="178">
        <f>GY112*GY97</f>
        <v>0</v>
      </c>
      <c r="GZ113" s="177"/>
      <c r="HA113" s="177"/>
      <c r="HB113" s="177"/>
      <c r="HC113" s="178">
        <f>HC112*HC97</f>
        <v>0</v>
      </c>
      <c r="HD113" s="177"/>
      <c r="HE113" s="177"/>
      <c r="HF113" s="177"/>
      <c r="HG113" s="178">
        <f>HG112*HG97</f>
        <v>0</v>
      </c>
      <c r="HH113" s="177"/>
      <c r="HI113" s="177"/>
      <c r="HJ113" s="177"/>
      <c r="HK113" s="178">
        <f>HK112*HK97</f>
        <v>0</v>
      </c>
      <c r="HL113" s="177"/>
      <c r="HM113" s="177"/>
      <c r="HN113" s="177"/>
      <c r="HO113" s="177"/>
      <c r="HP113" s="177"/>
      <c r="HQ113" s="177"/>
      <c r="HR113" s="177"/>
      <c r="HS113" s="179"/>
    </row>
    <row r="114" spans="1:227" ht="12" customHeight="1" x14ac:dyDescent="0.25">
      <c r="A114" s="166"/>
      <c r="B114" s="448"/>
      <c r="C114" s="127"/>
      <c r="D114" s="126"/>
      <c r="E114" s="127"/>
      <c r="F114" s="174" t="s">
        <v>264</v>
      </c>
      <c r="G114" s="442"/>
      <c r="H114" s="444"/>
      <c r="I114" s="430" t="s">
        <v>265</v>
      </c>
      <c r="J114" s="430"/>
      <c r="K114" s="176"/>
      <c r="L114" s="176"/>
      <c r="M114" s="176"/>
      <c r="N114" s="176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83"/>
      <c r="AZ114" s="177"/>
      <c r="BA114" s="177"/>
      <c r="BB114" s="177"/>
      <c r="BC114" s="183"/>
      <c r="BD114" s="177"/>
      <c r="BE114" s="177"/>
      <c r="BF114" s="177"/>
      <c r="BG114" s="178">
        <f>SUM(BK114,BO114,BS114,BW114)</f>
        <v>0</v>
      </c>
      <c r="BH114" s="177"/>
      <c r="BI114" s="177"/>
      <c r="BJ114" s="177"/>
      <c r="BK114" s="183"/>
      <c r="BL114" s="177"/>
      <c r="BM114" s="177"/>
      <c r="BN114" s="177"/>
      <c r="BO114" s="183"/>
      <c r="BP114" s="177"/>
      <c r="BQ114" s="177"/>
      <c r="BR114" s="177"/>
      <c r="BS114" s="183"/>
      <c r="BT114" s="177"/>
      <c r="BU114" s="177"/>
      <c r="BV114" s="177"/>
      <c r="BW114" s="183"/>
      <c r="BX114" s="177"/>
      <c r="BY114" s="177"/>
      <c r="BZ114" s="177"/>
      <c r="CA114" s="178">
        <f>SUM(CE114,CI114,CM114,CQ114,CU114,CY114)</f>
        <v>0</v>
      </c>
      <c r="CB114" s="177"/>
      <c r="CC114" s="177"/>
      <c r="CD114" s="177"/>
      <c r="CE114" s="183"/>
      <c r="CF114" s="177"/>
      <c r="CG114" s="177"/>
      <c r="CH114" s="177"/>
      <c r="CI114" s="183"/>
      <c r="CJ114" s="177"/>
      <c r="CK114" s="177"/>
      <c r="CL114" s="177"/>
      <c r="CM114" s="183"/>
      <c r="CN114" s="177"/>
      <c r="CO114" s="177"/>
      <c r="CP114" s="177"/>
      <c r="CQ114" s="183"/>
      <c r="CR114" s="177"/>
      <c r="CS114" s="177"/>
      <c r="CT114" s="177"/>
      <c r="CU114" s="183"/>
      <c r="CV114" s="177"/>
      <c r="CW114" s="177"/>
      <c r="CX114" s="177"/>
      <c r="CY114" s="183"/>
      <c r="CZ114" s="177"/>
      <c r="DA114" s="177"/>
      <c r="DB114" s="177"/>
      <c r="DC114" s="183"/>
      <c r="DD114" s="177"/>
      <c r="DE114" s="177"/>
      <c r="DF114" s="177"/>
      <c r="DG114" s="178">
        <f>SUM(DK114,DO114,DS114,DW114,EA114,EE114,EI114,EM114,EQ114,EU114,EY114,FC114,FG114,FK114,FO114,FS114,FW114)</f>
        <v>0</v>
      </c>
      <c r="DH114" s="177"/>
      <c r="DI114" s="177"/>
      <c r="DJ114" s="177"/>
      <c r="DK114" s="183"/>
      <c r="DL114" s="177"/>
      <c r="DM114" s="177"/>
      <c r="DN114" s="177"/>
      <c r="DO114" s="183"/>
      <c r="DP114" s="177"/>
      <c r="DQ114" s="177"/>
      <c r="DR114" s="177"/>
      <c r="DS114" s="183"/>
      <c r="DT114" s="177"/>
      <c r="DU114" s="177"/>
      <c r="DV114" s="177"/>
      <c r="DW114" s="183"/>
      <c r="DX114" s="177"/>
      <c r="DY114" s="177"/>
      <c r="DZ114" s="177"/>
      <c r="EA114" s="183"/>
      <c r="EB114" s="177"/>
      <c r="EC114" s="177"/>
      <c r="ED114" s="177"/>
      <c r="EE114" s="183"/>
      <c r="EF114" s="177"/>
      <c r="EG114" s="177"/>
      <c r="EH114" s="177"/>
      <c r="EI114" s="183"/>
      <c r="EJ114" s="177"/>
      <c r="EK114" s="177"/>
      <c r="EL114" s="177"/>
      <c r="EM114" s="183"/>
      <c r="EN114" s="177"/>
      <c r="EO114" s="177"/>
      <c r="EP114" s="177"/>
      <c r="EQ114" s="183"/>
      <c r="ER114" s="177"/>
      <c r="ES114" s="177"/>
      <c r="ET114" s="177"/>
      <c r="EU114" s="183"/>
      <c r="EV114" s="177"/>
      <c r="EW114" s="177"/>
      <c r="EX114" s="177"/>
      <c r="EY114" s="183"/>
      <c r="EZ114" s="177"/>
      <c r="FA114" s="177"/>
      <c r="FB114" s="177"/>
      <c r="FC114" s="183"/>
      <c r="FD114" s="177"/>
      <c r="FE114" s="177"/>
      <c r="FF114" s="177"/>
      <c r="FG114" s="183"/>
      <c r="FH114" s="177"/>
      <c r="FI114" s="177"/>
      <c r="FJ114" s="177"/>
      <c r="FK114" s="183"/>
      <c r="FL114" s="177"/>
      <c r="FM114" s="177"/>
      <c r="FN114" s="177"/>
      <c r="FO114" s="183"/>
      <c r="FP114" s="177"/>
      <c r="FQ114" s="177"/>
      <c r="FR114" s="177"/>
      <c r="FS114" s="183"/>
      <c r="FT114" s="177"/>
      <c r="FU114" s="177"/>
      <c r="FV114" s="177"/>
      <c r="FW114" s="183"/>
      <c r="FX114" s="177"/>
      <c r="FY114" s="177"/>
      <c r="FZ114" s="177"/>
      <c r="GA114" s="177"/>
      <c r="GB114" s="177"/>
      <c r="GC114" s="177"/>
      <c r="GD114" s="177"/>
      <c r="GE114" s="177"/>
      <c r="GF114" s="177"/>
      <c r="GG114" s="177"/>
      <c r="GH114" s="177"/>
      <c r="GI114" s="183"/>
      <c r="GJ114" s="177"/>
      <c r="GK114" s="177"/>
      <c r="GL114" s="177"/>
      <c r="GM114" s="183"/>
      <c r="GN114" s="177"/>
      <c r="GO114" s="177"/>
      <c r="GP114" s="177"/>
      <c r="GQ114" s="183"/>
      <c r="GR114" s="177"/>
      <c r="GS114" s="177"/>
      <c r="GT114" s="177"/>
      <c r="GU114" s="183"/>
      <c r="GV114" s="177"/>
      <c r="GW114" s="177"/>
      <c r="GX114" s="177"/>
      <c r="GY114" s="183"/>
      <c r="GZ114" s="177"/>
      <c r="HA114" s="177"/>
      <c r="HB114" s="177"/>
      <c r="HC114" s="183"/>
      <c r="HD114" s="177"/>
      <c r="HE114" s="177"/>
      <c r="HF114" s="177"/>
      <c r="HG114" s="183"/>
      <c r="HH114" s="177"/>
      <c r="HI114" s="177"/>
      <c r="HJ114" s="177"/>
      <c r="HK114" s="183"/>
      <c r="HL114" s="177"/>
      <c r="HM114" s="177"/>
      <c r="HN114" s="177"/>
      <c r="HO114" s="177"/>
      <c r="HP114" s="177"/>
      <c r="HQ114" s="177"/>
      <c r="HR114" s="177"/>
      <c r="HS114" s="179"/>
    </row>
    <row r="115" spans="1:227" ht="12" customHeight="1" x14ac:dyDescent="0.25">
      <c r="A115" s="166"/>
      <c r="B115" s="448"/>
      <c r="C115" s="127"/>
      <c r="D115" s="126"/>
      <c r="E115" s="127"/>
      <c r="F115" s="174" t="s">
        <v>266</v>
      </c>
      <c r="G115" s="442"/>
      <c r="H115" s="445"/>
      <c r="I115" s="431" t="s">
        <v>267</v>
      </c>
      <c r="J115" s="175" t="s">
        <v>235</v>
      </c>
      <c r="K115" s="176"/>
      <c r="L115" s="176"/>
      <c r="M115" s="176"/>
      <c r="N115" s="176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8">
        <f>AY112*AY114/1000</f>
        <v>0</v>
      </c>
      <c r="AZ115" s="177"/>
      <c r="BA115" s="177"/>
      <c r="BB115" s="177"/>
      <c r="BC115" s="178">
        <f>BC112*BC114/1000</f>
        <v>0</v>
      </c>
      <c r="BD115" s="177"/>
      <c r="BE115" s="177"/>
      <c r="BF115" s="177"/>
      <c r="BG115" s="178">
        <f>SUM(BK115,BO115,BS115,BW115)</f>
        <v>0</v>
      </c>
      <c r="BH115" s="177"/>
      <c r="BI115" s="177"/>
      <c r="BJ115" s="177"/>
      <c r="BK115" s="178">
        <f>BK112*BK114/1000</f>
        <v>0</v>
      </c>
      <c r="BL115" s="177"/>
      <c r="BM115" s="177"/>
      <c r="BN115" s="177"/>
      <c r="BO115" s="178">
        <f>BO112*BO114/1000</f>
        <v>0</v>
      </c>
      <c r="BP115" s="177"/>
      <c r="BQ115" s="177"/>
      <c r="BR115" s="177"/>
      <c r="BS115" s="178">
        <f>BS112*BS114/1000</f>
        <v>0</v>
      </c>
      <c r="BT115" s="177"/>
      <c r="BU115" s="177"/>
      <c r="BV115" s="177"/>
      <c r="BW115" s="178">
        <f>BW112*BW114/1000</f>
        <v>0</v>
      </c>
      <c r="BX115" s="177"/>
      <c r="BY115" s="177"/>
      <c r="BZ115" s="177"/>
      <c r="CA115" s="178">
        <f>SUM(CE115,CI115,CM115,CQ115,CU115,CY115)</f>
        <v>0</v>
      </c>
      <c r="CB115" s="177"/>
      <c r="CC115" s="177"/>
      <c r="CD115" s="177"/>
      <c r="CE115" s="178">
        <f>CE112*CE114/1000</f>
        <v>0</v>
      </c>
      <c r="CF115" s="177"/>
      <c r="CG115" s="177"/>
      <c r="CH115" s="177"/>
      <c r="CI115" s="178">
        <f>CI112*CI114/1000</f>
        <v>0</v>
      </c>
      <c r="CJ115" s="177"/>
      <c r="CK115" s="177"/>
      <c r="CL115" s="177"/>
      <c r="CM115" s="178">
        <f>CM112*CM114/1000</f>
        <v>0</v>
      </c>
      <c r="CN115" s="177"/>
      <c r="CO115" s="177"/>
      <c r="CP115" s="177"/>
      <c r="CQ115" s="178">
        <f>CQ112*CQ114/1000</f>
        <v>0</v>
      </c>
      <c r="CR115" s="177"/>
      <c r="CS115" s="177"/>
      <c r="CT115" s="177"/>
      <c r="CU115" s="178">
        <f>CU112*CU114/1000</f>
        <v>0</v>
      </c>
      <c r="CV115" s="177"/>
      <c r="CW115" s="177"/>
      <c r="CX115" s="177"/>
      <c r="CY115" s="178">
        <f>CY112*CY114/1000</f>
        <v>0</v>
      </c>
      <c r="CZ115" s="177"/>
      <c r="DA115" s="177"/>
      <c r="DB115" s="177"/>
      <c r="DC115" s="178">
        <f>DC112*DC114/1000</f>
        <v>0</v>
      </c>
      <c r="DD115" s="177"/>
      <c r="DE115" s="177"/>
      <c r="DF115" s="177"/>
      <c r="DG115" s="178">
        <f>SUM(DK115,DO115,DS115,DW115,EA115,EE115,EI115,EM115,EQ115,EU115,EY115,FC115,FG115,FK115,FO115,FS115,FW115)</f>
        <v>0</v>
      </c>
      <c r="DH115" s="177"/>
      <c r="DI115" s="177"/>
      <c r="DJ115" s="177"/>
      <c r="DK115" s="178">
        <f>DK112*DK114/1000</f>
        <v>0</v>
      </c>
      <c r="DL115" s="177"/>
      <c r="DM115" s="177"/>
      <c r="DN115" s="177"/>
      <c r="DO115" s="178">
        <f>DO112*DO114/1000</f>
        <v>0</v>
      </c>
      <c r="DP115" s="177"/>
      <c r="DQ115" s="177"/>
      <c r="DR115" s="177"/>
      <c r="DS115" s="178">
        <f>DS112*DS114/1000</f>
        <v>0</v>
      </c>
      <c r="DT115" s="177"/>
      <c r="DU115" s="177"/>
      <c r="DV115" s="177"/>
      <c r="DW115" s="178">
        <f>DW112*DW114/1000</f>
        <v>0</v>
      </c>
      <c r="DX115" s="177"/>
      <c r="DY115" s="177"/>
      <c r="DZ115" s="177"/>
      <c r="EA115" s="178">
        <f>EA112*EA114/1000</f>
        <v>0</v>
      </c>
      <c r="EB115" s="177"/>
      <c r="EC115" s="177"/>
      <c r="ED115" s="177"/>
      <c r="EE115" s="178">
        <f>EE112*EE114/1000</f>
        <v>0</v>
      </c>
      <c r="EF115" s="177"/>
      <c r="EG115" s="177"/>
      <c r="EH115" s="177"/>
      <c r="EI115" s="178">
        <f>EI112*EI114/1000</f>
        <v>0</v>
      </c>
      <c r="EJ115" s="177"/>
      <c r="EK115" s="177"/>
      <c r="EL115" s="177"/>
      <c r="EM115" s="178">
        <f>EM112*EM114/1000</f>
        <v>0</v>
      </c>
      <c r="EN115" s="177"/>
      <c r="EO115" s="177"/>
      <c r="EP115" s="177"/>
      <c r="EQ115" s="178">
        <f>EQ112*EQ114/1000</f>
        <v>0</v>
      </c>
      <c r="ER115" s="177"/>
      <c r="ES115" s="177"/>
      <c r="ET115" s="177"/>
      <c r="EU115" s="178">
        <f>EU112*EU114/1000</f>
        <v>0</v>
      </c>
      <c r="EV115" s="177"/>
      <c r="EW115" s="177"/>
      <c r="EX115" s="177"/>
      <c r="EY115" s="178">
        <f>EY112*EY114/1000</f>
        <v>0</v>
      </c>
      <c r="EZ115" s="177"/>
      <c r="FA115" s="177"/>
      <c r="FB115" s="177"/>
      <c r="FC115" s="178">
        <f>FC112*FC114/1000</f>
        <v>0</v>
      </c>
      <c r="FD115" s="177"/>
      <c r="FE115" s="177"/>
      <c r="FF115" s="177"/>
      <c r="FG115" s="178">
        <f>FG112*FG114/1000</f>
        <v>0</v>
      </c>
      <c r="FH115" s="177"/>
      <c r="FI115" s="177"/>
      <c r="FJ115" s="177"/>
      <c r="FK115" s="178">
        <f>FK112*FK114/1000</f>
        <v>0</v>
      </c>
      <c r="FL115" s="177"/>
      <c r="FM115" s="177"/>
      <c r="FN115" s="177"/>
      <c r="FO115" s="178">
        <f>FO112*FO114/1000</f>
        <v>0</v>
      </c>
      <c r="FP115" s="177"/>
      <c r="FQ115" s="177"/>
      <c r="FR115" s="177"/>
      <c r="FS115" s="178">
        <f>FS112*FS114/1000</f>
        <v>0</v>
      </c>
      <c r="FT115" s="177"/>
      <c r="FU115" s="177"/>
      <c r="FV115" s="177"/>
      <c r="FW115" s="178">
        <f>FW112*FW114/1000</f>
        <v>0</v>
      </c>
      <c r="FX115" s="177"/>
      <c r="FY115" s="177"/>
      <c r="FZ115" s="177"/>
      <c r="GA115" s="177"/>
      <c r="GB115" s="177"/>
      <c r="GC115" s="177"/>
      <c r="GD115" s="177"/>
      <c r="GE115" s="177"/>
      <c r="GF115" s="177"/>
      <c r="GG115" s="177"/>
      <c r="GH115" s="177"/>
      <c r="GI115" s="178">
        <f>GI112*GI114/1000</f>
        <v>0</v>
      </c>
      <c r="GJ115" s="177"/>
      <c r="GK115" s="177"/>
      <c r="GL115" s="177"/>
      <c r="GM115" s="178">
        <f>GM112*GM114/1000</f>
        <v>0</v>
      </c>
      <c r="GN115" s="177"/>
      <c r="GO115" s="177"/>
      <c r="GP115" s="177"/>
      <c r="GQ115" s="178">
        <f>GQ112*GQ114/1000</f>
        <v>0</v>
      </c>
      <c r="GR115" s="177"/>
      <c r="GS115" s="177"/>
      <c r="GT115" s="177"/>
      <c r="GU115" s="178">
        <f>GU112*GU114/1000</f>
        <v>0</v>
      </c>
      <c r="GV115" s="177"/>
      <c r="GW115" s="177"/>
      <c r="GX115" s="177"/>
      <c r="GY115" s="178">
        <f>GY112*GY114/1000</f>
        <v>0</v>
      </c>
      <c r="GZ115" s="177"/>
      <c r="HA115" s="177"/>
      <c r="HB115" s="177"/>
      <c r="HC115" s="178">
        <f>HC112*HC114/1000</f>
        <v>0</v>
      </c>
      <c r="HD115" s="177"/>
      <c r="HE115" s="177"/>
      <c r="HF115" s="177"/>
      <c r="HG115" s="178">
        <f>HG112*HG114/1000</f>
        <v>0</v>
      </c>
      <c r="HH115" s="177"/>
      <c r="HI115" s="177"/>
      <c r="HJ115" s="177"/>
      <c r="HK115" s="178">
        <f>HK112*HK114/1000</f>
        <v>0</v>
      </c>
      <c r="HL115" s="177"/>
      <c r="HM115" s="177"/>
      <c r="HN115" s="177"/>
      <c r="HO115" s="177"/>
      <c r="HP115" s="177"/>
      <c r="HQ115" s="177"/>
      <c r="HR115" s="177"/>
      <c r="HS115" s="179"/>
    </row>
    <row r="116" spans="1:227" ht="12" customHeight="1" x14ac:dyDescent="0.25">
      <c r="A116" s="166"/>
      <c r="B116" s="448"/>
      <c r="C116" s="127"/>
      <c r="D116" s="126"/>
      <c r="E116" s="127"/>
      <c r="F116" s="174" t="s">
        <v>268</v>
      </c>
      <c r="G116" s="442"/>
      <c r="H116" s="445"/>
      <c r="I116" s="432"/>
      <c r="J116" s="180" t="s">
        <v>237</v>
      </c>
      <c r="K116" s="176"/>
      <c r="L116" s="176"/>
      <c r="M116" s="176"/>
      <c r="N116" s="176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8">
        <f>AY113*AY114/1000</f>
        <v>0</v>
      </c>
      <c r="AZ116" s="177"/>
      <c r="BA116" s="177"/>
      <c r="BB116" s="177"/>
      <c r="BC116" s="178">
        <f>BC113*BC114/1000</f>
        <v>0</v>
      </c>
      <c r="BD116" s="177"/>
      <c r="BE116" s="177"/>
      <c r="BF116" s="177"/>
      <c r="BG116" s="178">
        <f>SUM(BK116,BO116,BS116,BW116)</f>
        <v>0</v>
      </c>
      <c r="BH116" s="177"/>
      <c r="BI116" s="177"/>
      <c r="BJ116" s="177"/>
      <c r="BK116" s="178">
        <f>BK113*BK114/1000</f>
        <v>0</v>
      </c>
      <c r="BL116" s="177"/>
      <c r="BM116" s="177"/>
      <c r="BN116" s="177"/>
      <c r="BO116" s="178">
        <f>BO113*BO114/1000</f>
        <v>0</v>
      </c>
      <c r="BP116" s="177"/>
      <c r="BQ116" s="177"/>
      <c r="BR116" s="177"/>
      <c r="BS116" s="178">
        <f>BS113*BS114/1000</f>
        <v>0</v>
      </c>
      <c r="BT116" s="177"/>
      <c r="BU116" s="177"/>
      <c r="BV116" s="177"/>
      <c r="BW116" s="178">
        <f>BW113*BW114/1000</f>
        <v>0</v>
      </c>
      <c r="BX116" s="177"/>
      <c r="BY116" s="177"/>
      <c r="BZ116" s="177"/>
      <c r="CA116" s="178">
        <f>SUM(CE116,CI116,CM116,CQ116,CU116,CY116)</f>
        <v>0</v>
      </c>
      <c r="CB116" s="177"/>
      <c r="CC116" s="177"/>
      <c r="CD116" s="177"/>
      <c r="CE116" s="178">
        <f>CE113*CE114/1000</f>
        <v>0</v>
      </c>
      <c r="CF116" s="177"/>
      <c r="CG116" s="177"/>
      <c r="CH116" s="177"/>
      <c r="CI116" s="178">
        <f>CI113*CI114/1000</f>
        <v>0</v>
      </c>
      <c r="CJ116" s="177"/>
      <c r="CK116" s="177"/>
      <c r="CL116" s="177"/>
      <c r="CM116" s="178">
        <f>CM113*CM114/1000</f>
        <v>0</v>
      </c>
      <c r="CN116" s="177"/>
      <c r="CO116" s="177"/>
      <c r="CP116" s="177"/>
      <c r="CQ116" s="178">
        <f>CQ113*CQ114/1000</f>
        <v>0</v>
      </c>
      <c r="CR116" s="177"/>
      <c r="CS116" s="177"/>
      <c r="CT116" s="177"/>
      <c r="CU116" s="178">
        <f>CU113*CU114/1000</f>
        <v>0</v>
      </c>
      <c r="CV116" s="177"/>
      <c r="CW116" s="177"/>
      <c r="CX116" s="177"/>
      <c r="CY116" s="178">
        <f>CY113*CY114/1000</f>
        <v>0</v>
      </c>
      <c r="CZ116" s="177"/>
      <c r="DA116" s="177"/>
      <c r="DB116" s="177"/>
      <c r="DC116" s="178">
        <f>DC113*DC114/1000</f>
        <v>0</v>
      </c>
      <c r="DD116" s="177"/>
      <c r="DE116" s="177"/>
      <c r="DF116" s="177"/>
      <c r="DG116" s="178">
        <f>SUM(DK116,DO116,DS116,DW116,EA116,EE116,EI116,EM116,EQ116,EU116,EY116,FC116,FG116,FK116,FO116,FS116,FW116)</f>
        <v>0</v>
      </c>
      <c r="DH116" s="177"/>
      <c r="DI116" s="177"/>
      <c r="DJ116" s="177"/>
      <c r="DK116" s="178">
        <f>DK113*DK114/1000</f>
        <v>0</v>
      </c>
      <c r="DL116" s="177"/>
      <c r="DM116" s="177"/>
      <c r="DN116" s="177"/>
      <c r="DO116" s="178">
        <f>DO113*DO114/1000</f>
        <v>0</v>
      </c>
      <c r="DP116" s="177"/>
      <c r="DQ116" s="177"/>
      <c r="DR116" s="177"/>
      <c r="DS116" s="178">
        <f>DS113*DS114/1000</f>
        <v>0</v>
      </c>
      <c r="DT116" s="177"/>
      <c r="DU116" s="177"/>
      <c r="DV116" s="177"/>
      <c r="DW116" s="178">
        <f>DW113*DW114/1000</f>
        <v>0</v>
      </c>
      <c r="DX116" s="177"/>
      <c r="DY116" s="177"/>
      <c r="DZ116" s="177"/>
      <c r="EA116" s="178">
        <f>EA113*EA114/1000</f>
        <v>0</v>
      </c>
      <c r="EB116" s="177"/>
      <c r="EC116" s="177"/>
      <c r="ED116" s="177"/>
      <c r="EE116" s="178">
        <f>EE113*EE114/1000</f>
        <v>0</v>
      </c>
      <c r="EF116" s="177"/>
      <c r="EG116" s="177"/>
      <c r="EH116" s="177"/>
      <c r="EI116" s="178">
        <f>EI113*EI114/1000</f>
        <v>0</v>
      </c>
      <c r="EJ116" s="177"/>
      <c r="EK116" s="177"/>
      <c r="EL116" s="177"/>
      <c r="EM116" s="178">
        <f>EM113*EM114/1000</f>
        <v>0</v>
      </c>
      <c r="EN116" s="177"/>
      <c r="EO116" s="177"/>
      <c r="EP116" s="177"/>
      <c r="EQ116" s="178">
        <f>EQ113*EQ114/1000</f>
        <v>0</v>
      </c>
      <c r="ER116" s="177"/>
      <c r="ES116" s="177"/>
      <c r="ET116" s="177"/>
      <c r="EU116" s="178">
        <f>EU113*EU114/1000</f>
        <v>0</v>
      </c>
      <c r="EV116" s="177"/>
      <c r="EW116" s="177"/>
      <c r="EX116" s="177"/>
      <c r="EY116" s="178">
        <f>EY113*EY114/1000</f>
        <v>0</v>
      </c>
      <c r="EZ116" s="177"/>
      <c r="FA116" s="177"/>
      <c r="FB116" s="177"/>
      <c r="FC116" s="178">
        <f>FC113*FC114/1000</f>
        <v>0</v>
      </c>
      <c r="FD116" s="177"/>
      <c r="FE116" s="177"/>
      <c r="FF116" s="177"/>
      <c r="FG116" s="178">
        <f>FG113*FG114/1000</f>
        <v>0</v>
      </c>
      <c r="FH116" s="177"/>
      <c r="FI116" s="177"/>
      <c r="FJ116" s="177"/>
      <c r="FK116" s="178">
        <f>FK113*FK114/1000</f>
        <v>0</v>
      </c>
      <c r="FL116" s="177"/>
      <c r="FM116" s="177"/>
      <c r="FN116" s="177"/>
      <c r="FO116" s="178">
        <f>FO113*FO114/1000</f>
        <v>0</v>
      </c>
      <c r="FP116" s="177"/>
      <c r="FQ116" s="177"/>
      <c r="FR116" s="177"/>
      <c r="FS116" s="178">
        <f>FS113*FS114/1000</f>
        <v>0</v>
      </c>
      <c r="FT116" s="177"/>
      <c r="FU116" s="177"/>
      <c r="FV116" s="177"/>
      <c r="FW116" s="178">
        <f>FW113*FW114/1000</f>
        <v>0</v>
      </c>
      <c r="FX116" s="177"/>
      <c r="FY116" s="177"/>
      <c r="FZ116" s="177"/>
      <c r="GA116" s="177"/>
      <c r="GB116" s="177"/>
      <c r="GC116" s="177"/>
      <c r="GD116" s="177"/>
      <c r="GE116" s="177"/>
      <c r="GF116" s="177"/>
      <c r="GG116" s="177"/>
      <c r="GH116" s="177"/>
      <c r="GI116" s="178">
        <f>GI113*GI114/1000</f>
        <v>0</v>
      </c>
      <c r="GJ116" s="177"/>
      <c r="GK116" s="177"/>
      <c r="GL116" s="177"/>
      <c r="GM116" s="178">
        <f>GM113*GM114/1000</f>
        <v>0</v>
      </c>
      <c r="GN116" s="177"/>
      <c r="GO116" s="177"/>
      <c r="GP116" s="177"/>
      <c r="GQ116" s="178">
        <f>GQ113*GQ114/1000</f>
        <v>0</v>
      </c>
      <c r="GR116" s="177"/>
      <c r="GS116" s="177"/>
      <c r="GT116" s="177"/>
      <c r="GU116" s="178">
        <f>GU113*GU114/1000</f>
        <v>0</v>
      </c>
      <c r="GV116" s="177"/>
      <c r="GW116" s="177"/>
      <c r="GX116" s="177"/>
      <c r="GY116" s="178">
        <f>GY113*GY114/1000</f>
        <v>0</v>
      </c>
      <c r="GZ116" s="177"/>
      <c r="HA116" s="177"/>
      <c r="HB116" s="177"/>
      <c r="HC116" s="178">
        <f>HC113*HC114/1000</f>
        <v>0</v>
      </c>
      <c r="HD116" s="177"/>
      <c r="HE116" s="177"/>
      <c r="HF116" s="177"/>
      <c r="HG116" s="178">
        <f>HG113*HG114/1000</f>
        <v>0</v>
      </c>
      <c r="HH116" s="177"/>
      <c r="HI116" s="177"/>
      <c r="HJ116" s="177"/>
      <c r="HK116" s="178">
        <f>HK113*HK114/1000</f>
        <v>0</v>
      </c>
      <c r="HL116" s="177"/>
      <c r="HM116" s="177"/>
      <c r="HN116" s="177"/>
      <c r="HO116" s="177"/>
      <c r="HP116" s="177"/>
      <c r="HQ116" s="177"/>
      <c r="HR116" s="177"/>
      <c r="HS116" s="179"/>
    </row>
    <row r="117" spans="1:227" ht="12" customHeight="1" x14ac:dyDescent="0.25">
      <c r="A117" s="166"/>
      <c r="B117" s="448"/>
      <c r="C117" s="127"/>
      <c r="D117" s="126"/>
      <c r="E117" s="127"/>
      <c r="F117" s="174" t="s">
        <v>269</v>
      </c>
      <c r="G117" s="442"/>
      <c r="H117" s="435" t="s">
        <v>270</v>
      </c>
      <c r="I117" s="428" t="s">
        <v>262</v>
      </c>
      <c r="J117" s="175" t="s">
        <v>235</v>
      </c>
      <c r="K117" s="176"/>
      <c r="L117" s="176"/>
      <c r="M117" s="176"/>
      <c r="N117" s="176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83"/>
      <c r="AZ117" s="177"/>
      <c r="BA117" s="177"/>
      <c r="BB117" s="177"/>
      <c r="BC117" s="183"/>
      <c r="BD117" s="177"/>
      <c r="BE117" s="177"/>
      <c r="BF117" s="177"/>
      <c r="BG117" s="178">
        <f>IF(BG119=0,0,BG120*1000/BG119)</f>
        <v>0</v>
      </c>
      <c r="BH117" s="177"/>
      <c r="BI117" s="177"/>
      <c r="BJ117" s="177"/>
      <c r="BK117" s="183"/>
      <c r="BL117" s="177"/>
      <c r="BM117" s="177"/>
      <c r="BN117" s="177"/>
      <c r="BO117" s="183"/>
      <c r="BP117" s="177"/>
      <c r="BQ117" s="177"/>
      <c r="BR117" s="177"/>
      <c r="BS117" s="183"/>
      <c r="BT117" s="177"/>
      <c r="BU117" s="177"/>
      <c r="BV117" s="177"/>
      <c r="BW117" s="183"/>
      <c r="BX117" s="177"/>
      <c r="BY117" s="177"/>
      <c r="BZ117" s="177"/>
      <c r="CA117" s="178">
        <f>IF(CA119=0,0,CA120*1000/CA119)</f>
        <v>0</v>
      </c>
      <c r="CB117" s="177"/>
      <c r="CC117" s="177"/>
      <c r="CD117" s="177"/>
      <c r="CE117" s="183"/>
      <c r="CF117" s="177"/>
      <c r="CG117" s="177"/>
      <c r="CH117" s="177"/>
      <c r="CI117" s="183"/>
      <c r="CJ117" s="177"/>
      <c r="CK117" s="177"/>
      <c r="CL117" s="177"/>
      <c r="CM117" s="183"/>
      <c r="CN117" s="177"/>
      <c r="CO117" s="177"/>
      <c r="CP117" s="177"/>
      <c r="CQ117" s="183"/>
      <c r="CR117" s="177"/>
      <c r="CS117" s="177"/>
      <c r="CT117" s="177"/>
      <c r="CU117" s="183"/>
      <c r="CV117" s="177"/>
      <c r="CW117" s="177"/>
      <c r="CX117" s="177"/>
      <c r="CY117" s="183"/>
      <c r="CZ117" s="177"/>
      <c r="DA117" s="177"/>
      <c r="DB117" s="177"/>
      <c r="DC117" s="183"/>
      <c r="DD117" s="177"/>
      <c r="DE117" s="177"/>
      <c r="DF117" s="177"/>
      <c r="DG117" s="178">
        <f>IF(DG119=0,0,DG120*1000/DG119)</f>
        <v>0</v>
      </c>
      <c r="DH117" s="177"/>
      <c r="DI117" s="177"/>
      <c r="DJ117" s="177"/>
      <c r="DK117" s="183"/>
      <c r="DL117" s="177"/>
      <c r="DM117" s="177"/>
      <c r="DN117" s="177"/>
      <c r="DO117" s="183"/>
      <c r="DP117" s="177"/>
      <c r="DQ117" s="177"/>
      <c r="DR117" s="177"/>
      <c r="DS117" s="183"/>
      <c r="DT117" s="177"/>
      <c r="DU117" s="177"/>
      <c r="DV117" s="177"/>
      <c r="DW117" s="183"/>
      <c r="DX117" s="177"/>
      <c r="DY117" s="177"/>
      <c r="DZ117" s="177"/>
      <c r="EA117" s="183"/>
      <c r="EB117" s="177"/>
      <c r="EC117" s="177"/>
      <c r="ED117" s="177"/>
      <c r="EE117" s="183"/>
      <c r="EF117" s="177"/>
      <c r="EG117" s="177"/>
      <c r="EH117" s="177"/>
      <c r="EI117" s="183"/>
      <c r="EJ117" s="177"/>
      <c r="EK117" s="177"/>
      <c r="EL117" s="177"/>
      <c r="EM117" s="183"/>
      <c r="EN117" s="177"/>
      <c r="EO117" s="177"/>
      <c r="EP117" s="177"/>
      <c r="EQ117" s="183"/>
      <c r="ER117" s="177"/>
      <c r="ES117" s="177"/>
      <c r="ET117" s="177"/>
      <c r="EU117" s="183"/>
      <c r="EV117" s="177"/>
      <c r="EW117" s="177"/>
      <c r="EX117" s="177"/>
      <c r="EY117" s="183"/>
      <c r="EZ117" s="177"/>
      <c r="FA117" s="177"/>
      <c r="FB117" s="177"/>
      <c r="FC117" s="183"/>
      <c r="FD117" s="177"/>
      <c r="FE117" s="177"/>
      <c r="FF117" s="177"/>
      <c r="FG117" s="183"/>
      <c r="FH117" s="177"/>
      <c r="FI117" s="177"/>
      <c r="FJ117" s="177"/>
      <c r="FK117" s="183"/>
      <c r="FL117" s="177"/>
      <c r="FM117" s="177"/>
      <c r="FN117" s="177"/>
      <c r="FO117" s="183"/>
      <c r="FP117" s="177"/>
      <c r="FQ117" s="177"/>
      <c r="FR117" s="177"/>
      <c r="FS117" s="183"/>
      <c r="FT117" s="177"/>
      <c r="FU117" s="177"/>
      <c r="FV117" s="177"/>
      <c r="FW117" s="183"/>
      <c r="FX117" s="177"/>
      <c r="FY117" s="177"/>
      <c r="FZ117" s="177"/>
      <c r="GA117" s="177"/>
      <c r="GB117" s="177"/>
      <c r="GC117" s="177"/>
      <c r="GD117" s="177"/>
      <c r="GE117" s="177"/>
      <c r="GF117" s="177"/>
      <c r="GG117" s="177"/>
      <c r="GH117" s="177"/>
      <c r="GI117" s="183"/>
      <c r="GJ117" s="177"/>
      <c r="GK117" s="177"/>
      <c r="GL117" s="177"/>
      <c r="GM117" s="183"/>
      <c r="GN117" s="177"/>
      <c r="GO117" s="177"/>
      <c r="GP117" s="177"/>
      <c r="GQ117" s="183"/>
      <c r="GR117" s="177"/>
      <c r="GS117" s="177"/>
      <c r="GT117" s="177"/>
      <c r="GU117" s="183"/>
      <c r="GV117" s="177"/>
      <c r="GW117" s="177"/>
      <c r="GX117" s="177"/>
      <c r="GY117" s="183"/>
      <c r="GZ117" s="177"/>
      <c r="HA117" s="177"/>
      <c r="HB117" s="177"/>
      <c r="HC117" s="183"/>
      <c r="HD117" s="177"/>
      <c r="HE117" s="177"/>
      <c r="HF117" s="177"/>
      <c r="HG117" s="183"/>
      <c r="HH117" s="177"/>
      <c r="HI117" s="177"/>
      <c r="HJ117" s="177"/>
      <c r="HK117" s="183"/>
      <c r="HL117" s="177"/>
      <c r="HM117" s="177"/>
      <c r="HN117" s="177"/>
      <c r="HO117" s="177"/>
      <c r="HP117" s="177"/>
      <c r="HQ117" s="177"/>
      <c r="HR117" s="177"/>
      <c r="HS117" s="179"/>
    </row>
    <row r="118" spans="1:227" ht="12" customHeight="1" x14ac:dyDescent="0.25">
      <c r="A118" s="166"/>
      <c r="B118" s="448"/>
      <c r="C118" s="127"/>
      <c r="D118" s="126"/>
      <c r="E118" s="127"/>
      <c r="F118" s="174" t="s">
        <v>271</v>
      </c>
      <c r="G118" s="442"/>
      <c r="H118" s="444"/>
      <c r="I118" s="429"/>
      <c r="J118" s="180" t="s">
        <v>237</v>
      </c>
      <c r="K118" s="176"/>
      <c r="L118" s="176"/>
      <c r="M118" s="176"/>
      <c r="N118" s="176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8">
        <f>AY117*AY97</f>
        <v>0</v>
      </c>
      <c r="AZ118" s="177"/>
      <c r="BA118" s="177"/>
      <c r="BB118" s="177"/>
      <c r="BC118" s="178">
        <f>BC117*BC97</f>
        <v>0</v>
      </c>
      <c r="BD118" s="177"/>
      <c r="BE118" s="177"/>
      <c r="BF118" s="177"/>
      <c r="BG118" s="178">
        <f>IF(BG119=0,0,BG121*1000/BG119)</f>
        <v>0</v>
      </c>
      <c r="BH118" s="177"/>
      <c r="BI118" s="177"/>
      <c r="BJ118" s="177"/>
      <c r="BK118" s="178">
        <f>BK117*BK97</f>
        <v>0</v>
      </c>
      <c r="BL118" s="177"/>
      <c r="BM118" s="177"/>
      <c r="BN118" s="177"/>
      <c r="BO118" s="178">
        <f>BO117*BO97</f>
        <v>0</v>
      </c>
      <c r="BP118" s="177"/>
      <c r="BQ118" s="177"/>
      <c r="BR118" s="177"/>
      <c r="BS118" s="178">
        <f>BS117*BS97</f>
        <v>0</v>
      </c>
      <c r="BT118" s="177"/>
      <c r="BU118" s="177"/>
      <c r="BV118" s="177"/>
      <c r="BW118" s="178">
        <f>BW117*BW97</f>
        <v>0</v>
      </c>
      <c r="BX118" s="177"/>
      <c r="BY118" s="177"/>
      <c r="BZ118" s="177"/>
      <c r="CA118" s="178">
        <f>IF(CA119=0,0,CA121*1000/CA119)</f>
        <v>0</v>
      </c>
      <c r="CB118" s="177"/>
      <c r="CC118" s="177"/>
      <c r="CD118" s="177"/>
      <c r="CE118" s="178">
        <f>CE117*CE97</f>
        <v>0</v>
      </c>
      <c r="CF118" s="177"/>
      <c r="CG118" s="177"/>
      <c r="CH118" s="177"/>
      <c r="CI118" s="178">
        <f>CI117*CI97</f>
        <v>0</v>
      </c>
      <c r="CJ118" s="177"/>
      <c r="CK118" s="177"/>
      <c r="CL118" s="177"/>
      <c r="CM118" s="178">
        <f>CM117*CM97</f>
        <v>0</v>
      </c>
      <c r="CN118" s="177"/>
      <c r="CO118" s="177"/>
      <c r="CP118" s="177"/>
      <c r="CQ118" s="178">
        <f>CQ117*CQ97</f>
        <v>0</v>
      </c>
      <c r="CR118" s="177"/>
      <c r="CS118" s="177"/>
      <c r="CT118" s="177"/>
      <c r="CU118" s="178">
        <f>CU117*CU97</f>
        <v>0</v>
      </c>
      <c r="CV118" s="177"/>
      <c r="CW118" s="177"/>
      <c r="CX118" s="177"/>
      <c r="CY118" s="178">
        <f>CY117*CY97</f>
        <v>0</v>
      </c>
      <c r="CZ118" s="177"/>
      <c r="DA118" s="177"/>
      <c r="DB118" s="177"/>
      <c r="DC118" s="178">
        <f>DC117*DC97</f>
        <v>0</v>
      </c>
      <c r="DD118" s="177"/>
      <c r="DE118" s="177"/>
      <c r="DF118" s="177"/>
      <c r="DG118" s="178">
        <f>IF(DG119=0,0,DG121*1000/DG119)</f>
        <v>0</v>
      </c>
      <c r="DH118" s="177"/>
      <c r="DI118" s="177"/>
      <c r="DJ118" s="177"/>
      <c r="DK118" s="178">
        <f>DK117*DK97</f>
        <v>0</v>
      </c>
      <c r="DL118" s="177"/>
      <c r="DM118" s="177"/>
      <c r="DN118" s="177"/>
      <c r="DO118" s="178">
        <f>DO117*DO97</f>
        <v>0</v>
      </c>
      <c r="DP118" s="177"/>
      <c r="DQ118" s="177"/>
      <c r="DR118" s="177"/>
      <c r="DS118" s="178">
        <f>DS117*DS97</f>
        <v>0</v>
      </c>
      <c r="DT118" s="177"/>
      <c r="DU118" s="177"/>
      <c r="DV118" s="177"/>
      <c r="DW118" s="178">
        <f>DW117*DW97</f>
        <v>0</v>
      </c>
      <c r="DX118" s="177"/>
      <c r="DY118" s="177"/>
      <c r="DZ118" s="177"/>
      <c r="EA118" s="178">
        <f>EA117*EA97</f>
        <v>0</v>
      </c>
      <c r="EB118" s="177"/>
      <c r="EC118" s="177"/>
      <c r="ED118" s="177"/>
      <c r="EE118" s="178">
        <f>EE117*EE97</f>
        <v>0</v>
      </c>
      <c r="EF118" s="177"/>
      <c r="EG118" s="177"/>
      <c r="EH118" s="177"/>
      <c r="EI118" s="178">
        <f>EI117*EI97</f>
        <v>0</v>
      </c>
      <c r="EJ118" s="177"/>
      <c r="EK118" s="177"/>
      <c r="EL118" s="177"/>
      <c r="EM118" s="178">
        <f>EM117*EM97</f>
        <v>0</v>
      </c>
      <c r="EN118" s="177"/>
      <c r="EO118" s="177"/>
      <c r="EP118" s="177"/>
      <c r="EQ118" s="178">
        <f>EQ117*EQ97</f>
        <v>0</v>
      </c>
      <c r="ER118" s="177"/>
      <c r="ES118" s="177"/>
      <c r="ET118" s="177"/>
      <c r="EU118" s="178">
        <f>EU117*EU97</f>
        <v>0</v>
      </c>
      <c r="EV118" s="177"/>
      <c r="EW118" s="177"/>
      <c r="EX118" s="177"/>
      <c r="EY118" s="178">
        <f>EY117*EY97</f>
        <v>0</v>
      </c>
      <c r="EZ118" s="177"/>
      <c r="FA118" s="177"/>
      <c r="FB118" s="177"/>
      <c r="FC118" s="178">
        <f>FC117*FC97</f>
        <v>0</v>
      </c>
      <c r="FD118" s="177"/>
      <c r="FE118" s="177"/>
      <c r="FF118" s="177"/>
      <c r="FG118" s="178">
        <f>FG117*FG97</f>
        <v>0</v>
      </c>
      <c r="FH118" s="177"/>
      <c r="FI118" s="177"/>
      <c r="FJ118" s="177"/>
      <c r="FK118" s="178">
        <f>FK117*FK97</f>
        <v>0</v>
      </c>
      <c r="FL118" s="177"/>
      <c r="FM118" s="177"/>
      <c r="FN118" s="177"/>
      <c r="FO118" s="178">
        <f>FO117*FO97</f>
        <v>0</v>
      </c>
      <c r="FP118" s="177"/>
      <c r="FQ118" s="177"/>
      <c r="FR118" s="177"/>
      <c r="FS118" s="178">
        <f>FS117*FS97</f>
        <v>0</v>
      </c>
      <c r="FT118" s="177"/>
      <c r="FU118" s="177"/>
      <c r="FV118" s="177"/>
      <c r="FW118" s="178">
        <f>FW117*FW97</f>
        <v>0</v>
      </c>
      <c r="FX118" s="177"/>
      <c r="FY118" s="177"/>
      <c r="FZ118" s="177"/>
      <c r="GA118" s="177"/>
      <c r="GB118" s="177"/>
      <c r="GC118" s="177"/>
      <c r="GD118" s="177"/>
      <c r="GE118" s="177"/>
      <c r="GF118" s="177"/>
      <c r="GG118" s="177"/>
      <c r="GH118" s="177"/>
      <c r="GI118" s="178">
        <f>GI117*GI97</f>
        <v>0</v>
      </c>
      <c r="GJ118" s="177"/>
      <c r="GK118" s="177"/>
      <c r="GL118" s="177"/>
      <c r="GM118" s="178">
        <f>GM117*GM97</f>
        <v>0</v>
      </c>
      <c r="GN118" s="177"/>
      <c r="GO118" s="177"/>
      <c r="GP118" s="177"/>
      <c r="GQ118" s="178">
        <f>GQ117*GQ97</f>
        <v>0</v>
      </c>
      <c r="GR118" s="177"/>
      <c r="GS118" s="177"/>
      <c r="GT118" s="177"/>
      <c r="GU118" s="178">
        <f>GU117*GU97</f>
        <v>0</v>
      </c>
      <c r="GV118" s="177"/>
      <c r="GW118" s="177"/>
      <c r="GX118" s="177"/>
      <c r="GY118" s="178">
        <f>GY117*GY97</f>
        <v>0</v>
      </c>
      <c r="GZ118" s="177"/>
      <c r="HA118" s="177"/>
      <c r="HB118" s="177"/>
      <c r="HC118" s="178">
        <f>HC117*HC97</f>
        <v>0</v>
      </c>
      <c r="HD118" s="177"/>
      <c r="HE118" s="177"/>
      <c r="HF118" s="177"/>
      <c r="HG118" s="178">
        <f>HG117*HG97</f>
        <v>0</v>
      </c>
      <c r="HH118" s="177"/>
      <c r="HI118" s="177"/>
      <c r="HJ118" s="177"/>
      <c r="HK118" s="178">
        <f>HK117*HK97</f>
        <v>0</v>
      </c>
      <c r="HL118" s="177"/>
      <c r="HM118" s="177"/>
      <c r="HN118" s="177"/>
      <c r="HO118" s="177"/>
      <c r="HP118" s="177"/>
      <c r="HQ118" s="177"/>
      <c r="HR118" s="177"/>
      <c r="HS118" s="179"/>
    </row>
    <row r="119" spans="1:227" ht="12" customHeight="1" x14ac:dyDescent="0.25">
      <c r="A119" s="166"/>
      <c r="B119" s="448"/>
      <c r="C119" s="127"/>
      <c r="D119" s="126"/>
      <c r="E119" s="127"/>
      <c r="F119" s="174" t="s">
        <v>272</v>
      </c>
      <c r="G119" s="442"/>
      <c r="H119" s="444"/>
      <c r="I119" s="430" t="s">
        <v>265</v>
      </c>
      <c r="J119" s="430"/>
      <c r="K119" s="176"/>
      <c r="L119" s="176"/>
      <c r="M119" s="176"/>
      <c r="N119" s="176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83"/>
      <c r="AZ119" s="177"/>
      <c r="BA119" s="177"/>
      <c r="BB119" s="177"/>
      <c r="BC119" s="183"/>
      <c r="BD119" s="177"/>
      <c r="BE119" s="177"/>
      <c r="BF119" s="177"/>
      <c r="BG119" s="178">
        <f>SUM(BK119,BO119,BS119,BW119)</f>
        <v>0</v>
      </c>
      <c r="BH119" s="177"/>
      <c r="BI119" s="177"/>
      <c r="BJ119" s="177"/>
      <c r="BK119" s="183"/>
      <c r="BL119" s="177"/>
      <c r="BM119" s="177"/>
      <c r="BN119" s="177"/>
      <c r="BO119" s="183"/>
      <c r="BP119" s="177"/>
      <c r="BQ119" s="177"/>
      <c r="BR119" s="177"/>
      <c r="BS119" s="183"/>
      <c r="BT119" s="177"/>
      <c r="BU119" s="177"/>
      <c r="BV119" s="177"/>
      <c r="BW119" s="183"/>
      <c r="BX119" s="177"/>
      <c r="BY119" s="177"/>
      <c r="BZ119" s="177"/>
      <c r="CA119" s="178">
        <f>SUM(CE119,CI119,CM119,CQ119,CU119,CY119)</f>
        <v>0</v>
      </c>
      <c r="CB119" s="177"/>
      <c r="CC119" s="177"/>
      <c r="CD119" s="177"/>
      <c r="CE119" s="183"/>
      <c r="CF119" s="177"/>
      <c r="CG119" s="177"/>
      <c r="CH119" s="177"/>
      <c r="CI119" s="183"/>
      <c r="CJ119" s="177"/>
      <c r="CK119" s="177"/>
      <c r="CL119" s="177"/>
      <c r="CM119" s="183"/>
      <c r="CN119" s="177"/>
      <c r="CO119" s="177"/>
      <c r="CP119" s="177"/>
      <c r="CQ119" s="183"/>
      <c r="CR119" s="177"/>
      <c r="CS119" s="177"/>
      <c r="CT119" s="177"/>
      <c r="CU119" s="183"/>
      <c r="CV119" s="177"/>
      <c r="CW119" s="177"/>
      <c r="CX119" s="177"/>
      <c r="CY119" s="183"/>
      <c r="CZ119" s="177"/>
      <c r="DA119" s="177"/>
      <c r="DB119" s="177"/>
      <c r="DC119" s="183"/>
      <c r="DD119" s="177"/>
      <c r="DE119" s="177"/>
      <c r="DF119" s="177"/>
      <c r="DG119" s="178">
        <f>SUM(DK119,DO119,DS119,DW119,EA119,EE119,EI119,EM119,EQ119,EU119,EY119,FC119,FG119,FK119,FO119,FS119,FW119)</f>
        <v>0</v>
      </c>
      <c r="DH119" s="177"/>
      <c r="DI119" s="177"/>
      <c r="DJ119" s="177"/>
      <c r="DK119" s="183"/>
      <c r="DL119" s="177"/>
      <c r="DM119" s="177"/>
      <c r="DN119" s="177"/>
      <c r="DO119" s="183"/>
      <c r="DP119" s="177"/>
      <c r="DQ119" s="177"/>
      <c r="DR119" s="177"/>
      <c r="DS119" s="183"/>
      <c r="DT119" s="177"/>
      <c r="DU119" s="177"/>
      <c r="DV119" s="177"/>
      <c r="DW119" s="183"/>
      <c r="DX119" s="177"/>
      <c r="DY119" s="177"/>
      <c r="DZ119" s="177"/>
      <c r="EA119" s="183"/>
      <c r="EB119" s="177"/>
      <c r="EC119" s="177"/>
      <c r="ED119" s="177"/>
      <c r="EE119" s="183"/>
      <c r="EF119" s="177"/>
      <c r="EG119" s="177"/>
      <c r="EH119" s="177"/>
      <c r="EI119" s="183"/>
      <c r="EJ119" s="177"/>
      <c r="EK119" s="177"/>
      <c r="EL119" s="177"/>
      <c r="EM119" s="183"/>
      <c r="EN119" s="177"/>
      <c r="EO119" s="177"/>
      <c r="EP119" s="177"/>
      <c r="EQ119" s="183"/>
      <c r="ER119" s="177"/>
      <c r="ES119" s="177"/>
      <c r="ET119" s="177"/>
      <c r="EU119" s="183"/>
      <c r="EV119" s="177"/>
      <c r="EW119" s="177"/>
      <c r="EX119" s="177"/>
      <c r="EY119" s="183"/>
      <c r="EZ119" s="177"/>
      <c r="FA119" s="177"/>
      <c r="FB119" s="177"/>
      <c r="FC119" s="183"/>
      <c r="FD119" s="177"/>
      <c r="FE119" s="177"/>
      <c r="FF119" s="177"/>
      <c r="FG119" s="183"/>
      <c r="FH119" s="177"/>
      <c r="FI119" s="177"/>
      <c r="FJ119" s="177"/>
      <c r="FK119" s="183"/>
      <c r="FL119" s="177"/>
      <c r="FM119" s="177"/>
      <c r="FN119" s="177"/>
      <c r="FO119" s="183"/>
      <c r="FP119" s="177"/>
      <c r="FQ119" s="177"/>
      <c r="FR119" s="177"/>
      <c r="FS119" s="183"/>
      <c r="FT119" s="177"/>
      <c r="FU119" s="177"/>
      <c r="FV119" s="177"/>
      <c r="FW119" s="183"/>
      <c r="FX119" s="177"/>
      <c r="FY119" s="177"/>
      <c r="FZ119" s="177"/>
      <c r="GA119" s="177"/>
      <c r="GB119" s="177"/>
      <c r="GC119" s="177"/>
      <c r="GD119" s="177"/>
      <c r="GE119" s="177"/>
      <c r="GF119" s="177"/>
      <c r="GG119" s="177"/>
      <c r="GH119" s="177"/>
      <c r="GI119" s="183"/>
      <c r="GJ119" s="177"/>
      <c r="GK119" s="177"/>
      <c r="GL119" s="177"/>
      <c r="GM119" s="183"/>
      <c r="GN119" s="177"/>
      <c r="GO119" s="177"/>
      <c r="GP119" s="177"/>
      <c r="GQ119" s="183"/>
      <c r="GR119" s="177"/>
      <c r="GS119" s="177"/>
      <c r="GT119" s="177"/>
      <c r="GU119" s="183"/>
      <c r="GV119" s="177"/>
      <c r="GW119" s="177"/>
      <c r="GX119" s="177"/>
      <c r="GY119" s="183"/>
      <c r="GZ119" s="177"/>
      <c r="HA119" s="177"/>
      <c r="HB119" s="177"/>
      <c r="HC119" s="183"/>
      <c r="HD119" s="177"/>
      <c r="HE119" s="177"/>
      <c r="HF119" s="177"/>
      <c r="HG119" s="183"/>
      <c r="HH119" s="177"/>
      <c r="HI119" s="177"/>
      <c r="HJ119" s="177"/>
      <c r="HK119" s="183"/>
      <c r="HL119" s="177"/>
      <c r="HM119" s="177"/>
      <c r="HN119" s="177"/>
      <c r="HO119" s="177"/>
      <c r="HP119" s="177"/>
      <c r="HQ119" s="177"/>
      <c r="HR119" s="177"/>
      <c r="HS119" s="179"/>
    </row>
    <row r="120" spans="1:227" ht="12" customHeight="1" x14ac:dyDescent="0.25">
      <c r="A120" s="166"/>
      <c r="B120" s="448"/>
      <c r="C120" s="127"/>
      <c r="D120" s="126"/>
      <c r="E120" s="127"/>
      <c r="F120" s="174" t="s">
        <v>273</v>
      </c>
      <c r="G120" s="442"/>
      <c r="H120" s="445"/>
      <c r="I120" s="431" t="s">
        <v>267</v>
      </c>
      <c r="J120" s="175" t="s">
        <v>235</v>
      </c>
      <c r="K120" s="176"/>
      <c r="L120" s="176"/>
      <c r="M120" s="176"/>
      <c r="N120" s="176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8">
        <f>AY117*AY119/1000</f>
        <v>0</v>
      </c>
      <c r="AZ120" s="177"/>
      <c r="BA120" s="177"/>
      <c r="BB120" s="177"/>
      <c r="BC120" s="178">
        <f>BC117*BC119/1000</f>
        <v>0</v>
      </c>
      <c r="BD120" s="177"/>
      <c r="BE120" s="177"/>
      <c r="BF120" s="177"/>
      <c r="BG120" s="178">
        <f>SUM(BK120,BO120,BS120,BW120)</f>
        <v>0</v>
      </c>
      <c r="BH120" s="177"/>
      <c r="BI120" s="177"/>
      <c r="BJ120" s="177"/>
      <c r="BK120" s="178">
        <f>BK117*BK119/1000</f>
        <v>0</v>
      </c>
      <c r="BL120" s="177"/>
      <c r="BM120" s="177"/>
      <c r="BN120" s="177"/>
      <c r="BO120" s="178">
        <f>BO117*BO119/1000</f>
        <v>0</v>
      </c>
      <c r="BP120" s="177"/>
      <c r="BQ120" s="177"/>
      <c r="BR120" s="177"/>
      <c r="BS120" s="178">
        <f>BS117*BS119/1000</f>
        <v>0</v>
      </c>
      <c r="BT120" s="177"/>
      <c r="BU120" s="177"/>
      <c r="BV120" s="177"/>
      <c r="BW120" s="178">
        <f>BW117*BW119/1000</f>
        <v>0</v>
      </c>
      <c r="BX120" s="177"/>
      <c r="BY120" s="177"/>
      <c r="BZ120" s="177"/>
      <c r="CA120" s="178">
        <f>SUM(CE120,CI120,CM120,CQ120,CU120,CY120)</f>
        <v>0</v>
      </c>
      <c r="CB120" s="177"/>
      <c r="CC120" s="177"/>
      <c r="CD120" s="177"/>
      <c r="CE120" s="178">
        <f>CE117*CE119/1000</f>
        <v>0</v>
      </c>
      <c r="CF120" s="177"/>
      <c r="CG120" s="177"/>
      <c r="CH120" s="177"/>
      <c r="CI120" s="178">
        <f>CI117*CI119/1000</f>
        <v>0</v>
      </c>
      <c r="CJ120" s="177"/>
      <c r="CK120" s="177"/>
      <c r="CL120" s="177"/>
      <c r="CM120" s="178">
        <f>CM117*CM119/1000</f>
        <v>0</v>
      </c>
      <c r="CN120" s="177"/>
      <c r="CO120" s="177"/>
      <c r="CP120" s="177"/>
      <c r="CQ120" s="178">
        <f>CQ117*CQ119/1000</f>
        <v>0</v>
      </c>
      <c r="CR120" s="177"/>
      <c r="CS120" s="177"/>
      <c r="CT120" s="177"/>
      <c r="CU120" s="178">
        <f>CU117*CU119/1000</f>
        <v>0</v>
      </c>
      <c r="CV120" s="177"/>
      <c r="CW120" s="177"/>
      <c r="CX120" s="177"/>
      <c r="CY120" s="178">
        <f>CY117*CY119/1000</f>
        <v>0</v>
      </c>
      <c r="CZ120" s="177"/>
      <c r="DA120" s="177"/>
      <c r="DB120" s="177"/>
      <c r="DC120" s="178">
        <f>DC117*DC119/1000</f>
        <v>0</v>
      </c>
      <c r="DD120" s="177"/>
      <c r="DE120" s="177"/>
      <c r="DF120" s="177"/>
      <c r="DG120" s="178">
        <f>SUM(DK120,DO120,DS120,DW120,EA120,EE120,EI120,EM120,EQ120,EU120,EY120,FC120,FG120,FK120,FO120,FS120,FW120)</f>
        <v>0</v>
      </c>
      <c r="DH120" s="177"/>
      <c r="DI120" s="177"/>
      <c r="DJ120" s="177"/>
      <c r="DK120" s="178">
        <f>DK117*DK119/1000</f>
        <v>0</v>
      </c>
      <c r="DL120" s="177"/>
      <c r="DM120" s="177"/>
      <c r="DN120" s="177"/>
      <c r="DO120" s="178">
        <f>DO117*DO119/1000</f>
        <v>0</v>
      </c>
      <c r="DP120" s="177"/>
      <c r="DQ120" s="177"/>
      <c r="DR120" s="177"/>
      <c r="DS120" s="178">
        <f>DS117*DS119/1000</f>
        <v>0</v>
      </c>
      <c r="DT120" s="177"/>
      <c r="DU120" s="177"/>
      <c r="DV120" s="177"/>
      <c r="DW120" s="178">
        <f>DW117*DW119/1000</f>
        <v>0</v>
      </c>
      <c r="DX120" s="177"/>
      <c r="DY120" s="177"/>
      <c r="DZ120" s="177"/>
      <c r="EA120" s="178">
        <f>EA117*EA119/1000</f>
        <v>0</v>
      </c>
      <c r="EB120" s="177"/>
      <c r="EC120" s="177"/>
      <c r="ED120" s="177"/>
      <c r="EE120" s="178">
        <f>EE117*EE119/1000</f>
        <v>0</v>
      </c>
      <c r="EF120" s="177"/>
      <c r="EG120" s="177"/>
      <c r="EH120" s="177"/>
      <c r="EI120" s="178">
        <f>EI117*EI119/1000</f>
        <v>0</v>
      </c>
      <c r="EJ120" s="177"/>
      <c r="EK120" s="177"/>
      <c r="EL120" s="177"/>
      <c r="EM120" s="178">
        <f>EM117*EM119/1000</f>
        <v>0</v>
      </c>
      <c r="EN120" s="177"/>
      <c r="EO120" s="177"/>
      <c r="EP120" s="177"/>
      <c r="EQ120" s="178">
        <f>EQ117*EQ119/1000</f>
        <v>0</v>
      </c>
      <c r="ER120" s="177"/>
      <c r="ES120" s="177"/>
      <c r="ET120" s="177"/>
      <c r="EU120" s="178">
        <f>EU117*EU119/1000</f>
        <v>0</v>
      </c>
      <c r="EV120" s="177"/>
      <c r="EW120" s="177"/>
      <c r="EX120" s="177"/>
      <c r="EY120" s="178">
        <f>EY117*EY119/1000</f>
        <v>0</v>
      </c>
      <c r="EZ120" s="177"/>
      <c r="FA120" s="177"/>
      <c r="FB120" s="177"/>
      <c r="FC120" s="178">
        <f>FC117*FC119/1000</f>
        <v>0</v>
      </c>
      <c r="FD120" s="177"/>
      <c r="FE120" s="177"/>
      <c r="FF120" s="177"/>
      <c r="FG120" s="178">
        <f>FG117*FG119/1000</f>
        <v>0</v>
      </c>
      <c r="FH120" s="177"/>
      <c r="FI120" s="177"/>
      <c r="FJ120" s="177"/>
      <c r="FK120" s="178">
        <f>FK117*FK119/1000</f>
        <v>0</v>
      </c>
      <c r="FL120" s="177"/>
      <c r="FM120" s="177"/>
      <c r="FN120" s="177"/>
      <c r="FO120" s="178">
        <f>FO117*FO119/1000</f>
        <v>0</v>
      </c>
      <c r="FP120" s="177"/>
      <c r="FQ120" s="177"/>
      <c r="FR120" s="177"/>
      <c r="FS120" s="178">
        <f>FS117*FS119/1000</f>
        <v>0</v>
      </c>
      <c r="FT120" s="177"/>
      <c r="FU120" s="177"/>
      <c r="FV120" s="177"/>
      <c r="FW120" s="178">
        <f>FW117*FW119/1000</f>
        <v>0</v>
      </c>
      <c r="FX120" s="177"/>
      <c r="FY120" s="177"/>
      <c r="FZ120" s="177"/>
      <c r="GA120" s="177"/>
      <c r="GB120" s="177"/>
      <c r="GC120" s="177"/>
      <c r="GD120" s="177"/>
      <c r="GE120" s="177"/>
      <c r="GF120" s="177"/>
      <c r="GG120" s="177"/>
      <c r="GH120" s="177"/>
      <c r="GI120" s="178">
        <f>GI117*GI119/1000</f>
        <v>0</v>
      </c>
      <c r="GJ120" s="177"/>
      <c r="GK120" s="177"/>
      <c r="GL120" s="177"/>
      <c r="GM120" s="178">
        <f>GM117*GM119/1000</f>
        <v>0</v>
      </c>
      <c r="GN120" s="177"/>
      <c r="GO120" s="177"/>
      <c r="GP120" s="177"/>
      <c r="GQ120" s="178">
        <f>GQ117*GQ119/1000</f>
        <v>0</v>
      </c>
      <c r="GR120" s="177"/>
      <c r="GS120" s="177"/>
      <c r="GT120" s="177"/>
      <c r="GU120" s="178">
        <f>GU117*GU119/1000</f>
        <v>0</v>
      </c>
      <c r="GV120" s="177"/>
      <c r="GW120" s="177"/>
      <c r="GX120" s="177"/>
      <c r="GY120" s="178">
        <f>GY117*GY119/1000</f>
        <v>0</v>
      </c>
      <c r="GZ120" s="177"/>
      <c r="HA120" s="177"/>
      <c r="HB120" s="177"/>
      <c r="HC120" s="178">
        <f>HC117*HC119/1000</f>
        <v>0</v>
      </c>
      <c r="HD120" s="177"/>
      <c r="HE120" s="177"/>
      <c r="HF120" s="177"/>
      <c r="HG120" s="178">
        <f>HG117*HG119/1000</f>
        <v>0</v>
      </c>
      <c r="HH120" s="177"/>
      <c r="HI120" s="177"/>
      <c r="HJ120" s="177"/>
      <c r="HK120" s="178">
        <f>HK117*HK119/1000</f>
        <v>0</v>
      </c>
      <c r="HL120" s="177"/>
      <c r="HM120" s="177"/>
      <c r="HN120" s="177"/>
      <c r="HO120" s="177"/>
      <c r="HP120" s="177"/>
      <c r="HQ120" s="177"/>
      <c r="HR120" s="177"/>
      <c r="HS120" s="179"/>
    </row>
    <row r="121" spans="1:227" ht="12" customHeight="1" x14ac:dyDescent="0.25">
      <c r="A121" s="166"/>
      <c r="B121" s="448"/>
      <c r="C121" s="127"/>
      <c r="D121" s="126"/>
      <c r="E121" s="127"/>
      <c r="F121" s="174" t="s">
        <v>274</v>
      </c>
      <c r="G121" s="442"/>
      <c r="H121" s="445"/>
      <c r="I121" s="432"/>
      <c r="J121" s="180" t="s">
        <v>237</v>
      </c>
      <c r="K121" s="176"/>
      <c r="L121" s="176"/>
      <c r="M121" s="176"/>
      <c r="N121" s="176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8">
        <f>AY118*AY119/1000</f>
        <v>0</v>
      </c>
      <c r="AZ121" s="177"/>
      <c r="BA121" s="177"/>
      <c r="BB121" s="177"/>
      <c r="BC121" s="178">
        <f>BC118*BC119/1000</f>
        <v>0</v>
      </c>
      <c r="BD121" s="177"/>
      <c r="BE121" s="177"/>
      <c r="BF121" s="177"/>
      <c r="BG121" s="178">
        <f>SUM(BK121,BO121,BS121,BW121)</f>
        <v>0</v>
      </c>
      <c r="BH121" s="177"/>
      <c r="BI121" s="177"/>
      <c r="BJ121" s="177"/>
      <c r="BK121" s="178">
        <f>BK118*BK119/1000</f>
        <v>0</v>
      </c>
      <c r="BL121" s="177"/>
      <c r="BM121" s="177"/>
      <c r="BN121" s="177"/>
      <c r="BO121" s="178">
        <f>BO118*BO119/1000</f>
        <v>0</v>
      </c>
      <c r="BP121" s="177"/>
      <c r="BQ121" s="177"/>
      <c r="BR121" s="177"/>
      <c r="BS121" s="178">
        <f>BS118*BS119/1000</f>
        <v>0</v>
      </c>
      <c r="BT121" s="177"/>
      <c r="BU121" s="177"/>
      <c r="BV121" s="177"/>
      <c r="BW121" s="178">
        <f>BW118*BW119/1000</f>
        <v>0</v>
      </c>
      <c r="BX121" s="177"/>
      <c r="BY121" s="177"/>
      <c r="BZ121" s="177"/>
      <c r="CA121" s="178">
        <f>SUM(CE121,CI121,CM121,CQ121,CU121,CY121)</f>
        <v>0</v>
      </c>
      <c r="CB121" s="177"/>
      <c r="CC121" s="177"/>
      <c r="CD121" s="177"/>
      <c r="CE121" s="178">
        <f>CE118*CE119/1000</f>
        <v>0</v>
      </c>
      <c r="CF121" s="177"/>
      <c r="CG121" s="177"/>
      <c r="CH121" s="177"/>
      <c r="CI121" s="178">
        <f>CI118*CI119/1000</f>
        <v>0</v>
      </c>
      <c r="CJ121" s="177"/>
      <c r="CK121" s="177"/>
      <c r="CL121" s="177"/>
      <c r="CM121" s="178">
        <f>CM118*CM119/1000</f>
        <v>0</v>
      </c>
      <c r="CN121" s="177"/>
      <c r="CO121" s="177"/>
      <c r="CP121" s="177"/>
      <c r="CQ121" s="178">
        <f>CQ118*CQ119/1000</f>
        <v>0</v>
      </c>
      <c r="CR121" s="177"/>
      <c r="CS121" s="177"/>
      <c r="CT121" s="177"/>
      <c r="CU121" s="178">
        <f>CU118*CU119/1000</f>
        <v>0</v>
      </c>
      <c r="CV121" s="177"/>
      <c r="CW121" s="177"/>
      <c r="CX121" s="177"/>
      <c r="CY121" s="178">
        <f>CY118*CY119/1000</f>
        <v>0</v>
      </c>
      <c r="CZ121" s="177"/>
      <c r="DA121" s="177"/>
      <c r="DB121" s="177"/>
      <c r="DC121" s="178">
        <f>DC118*DC119/1000</f>
        <v>0</v>
      </c>
      <c r="DD121" s="177"/>
      <c r="DE121" s="177"/>
      <c r="DF121" s="177"/>
      <c r="DG121" s="178">
        <f>SUM(DK121,DO121,DS121,DW121,EA121,EE121,EI121,EM121,EQ121,EU121,EY121,FC121,FG121,FK121,FO121,FS121,FW121)</f>
        <v>0</v>
      </c>
      <c r="DH121" s="177"/>
      <c r="DI121" s="177"/>
      <c r="DJ121" s="177"/>
      <c r="DK121" s="178">
        <f>DK118*DK119/1000</f>
        <v>0</v>
      </c>
      <c r="DL121" s="177"/>
      <c r="DM121" s="177"/>
      <c r="DN121" s="177"/>
      <c r="DO121" s="178">
        <f>DO118*DO119/1000</f>
        <v>0</v>
      </c>
      <c r="DP121" s="177"/>
      <c r="DQ121" s="177"/>
      <c r="DR121" s="177"/>
      <c r="DS121" s="178">
        <f>DS118*DS119/1000</f>
        <v>0</v>
      </c>
      <c r="DT121" s="177"/>
      <c r="DU121" s="177"/>
      <c r="DV121" s="177"/>
      <c r="DW121" s="178">
        <f>DW118*DW119/1000</f>
        <v>0</v>
      </c>
      <c r="DX121" s="177"/>
      <c r="DY121" s="177"/>
      <c r="DZ121" s="177"/>
      <c r="EA121" s="178">
        <f>EA118*EA119/1000</f>
        <v>0</v>
      </c>
      <c r="EB121" s="177"/>
      <c r="EC121" s="177"/>
      <c r="ED121" s="177"/>
      <c r="EE121" s="178">
        <f>EE118*EE119/1000</f>
        <v>0</v>
      </c>
      <c r="EF121" s="177"/>
      <c r="EG121" s="177"/>
      <c r="EH121" s="177"/>
      <c r="EI121" s="178">
        <f>EI118*EI119/1000</f>
        <v>0</v>
      </c>
      <c r="EJ121" s="177"/>
      <c r="EK121" s="177"/>
      <c r="EL121" s="177"/>
      <c r="EM121" s="178">
        <f>EM118*EM119/1000</f>
        <v>0</v>
      </c>
      <c r="EN121" s="177"/>
      <c r="EO121" s="177"/>
      <c r="EP121" s="177"/>
      <c r="EQ121" s="178">
        <f>EQ118*EQ119/1000</f>
        <v>0</v>
      </c>
      <c r="ER121" s="177"/>
      <c r="ES121" s="177"/>
      <c r="ET121" s="177"/>
      <c r="EU121" s="178">
        <f>EU118*EU119/1000</f>
        <v>0</v>
      </c>
      <c r="EV121" s="177"/>
      <c r="EW121" s="177"/>
      <c r="EX121" s="177"/>
      <c r="EY121" s="178">
        <f>EY118*EY119/1000</f>
        <v>0</v>
      </c>
      <c r="EZ121" s="177"/>
      <c r="FA121" s="177"/>
      <c r="FB121" s="177"/>
      <c r="FC121" s="178">
        <f>FC118*FC119/1000</f>
        <v>0</v>
      </c>
      <c r="FD121" s="177"/>
      <c r="FE121" s="177"/>
      <c r="FF121" s="177"/>
      <c r="FG121" s="178">
        <f>FG118*FG119/1000</f>
        <v>0</v>
      </c>
      <c r="FH121" s="177"/>
      <c r="FI121" s="177"/>
      <c r="FJ121" s="177"/>
      <c r="FK121" s="178">
        <f>FK118*FK119/1000</f>
        <v>0</v>
      </c>
      <c r="FL121" s="177"/>
      <c r="FM121" s="177"/>
      <c r="FN121" s="177"/>
      <c r="FO121" s="178">
        <f>FO118*FO119/1000</f>
        <v>0</v>
      </c>
      <c r="FP121" s="177"/>
      <c r="FQ121" s="177"/>
      <c r="FR121" s="177"/>
      <c r="FS121" s="178">
        <f>FS118*FS119/1000</f>
        <v>0</v>
      </c>
      <c r="FT121" s="177"/>
      <c r="FU121" s="177"/>
      <c r="FV121" s="177"/>
      <c r="FW121" s="178">
        <f>FW118*FW119/1000</f>
        <v>0</v>
      </c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8">
        <f>GI118*GI119/1000</f>
        <v>0</v>
      </c>
      <c r="GJ121" s="177"/>
      <c r="GK121" s="177"/>
      <c r="GL121" s="177"/>
      <c r="GM121" s="178">
        <f>GM118*GM119/1000</f>
        <v>0</v>
      </c>
      <c r="GN121" s="177"/>
      <c r="GO121" s="177"/>
      <c r="GP121" s="177"/>
      <c r="GQ121" s="178">
        <f>GQ118*GQ119/1000</f>
        <v>0</v>
      </c>
      <c r="GR121" s="177"/>
      <c r="GS121" s="177"/>
      <c r="GT121" s="177"/>
      <c r="GU121" s="178">
        <f>GU118*GU119/1000</f>
        <v>0</v>
      </c>
      <c r="GV121" s="177"/>
      <c r="GW121" s="177"/>
      <c r="GX121" s="177"/>
      <c r="GY121" s="178">
        <f>GY118*GY119/1000</f>
        <v>0</v>
      </c>
      <c r="GZ121" s="177"/>
      <c r="HA121" s="177"/>
      <c r="HB121" s="177"/>
      <c r="HC121" s="178">
        <f>HC118*HC119/1000</f>
        <v>0</v>
      </c>
      <c r="HD121" s="177"/>
      <c r="HE121" s="177"/>
      <c r="HF121" s="177"/>
      <c r="HG121" s="178">
        <f>HG118*HG119/1000</f>
        <v>0</v>
      </c>
      <c r="HH121" s="177"/>
      <c r="HI121" s="177"/>
      <c r="HJ121" s="177"/>
      <c r="HK121" s="178">
        <f>HK118*HK119/1000</f>
        <v>0</v>
      </c>
      <c r="HL121" s="177"/>
      <c r="HM121" s="177"/>
      <c r="HN121" s="177"/>
      <c r="HO121" s="177"/>
      <c r="HP121" s="177"/>
      <c r="HQ121" s="177"/>
      <c r="HR121" s="177"/>
      <c r="HS121" s="179"/>
    </row>
    <row r="122" spans="1:227" ht="12" customHeight="1" x14ac:dyDescent="0.25">
      <c r="A122" s="166"/>
      <c r="B122" s="448"/>
      <c r="C122" s="127"/>
      <c r="D122" s="126"/>
      <c r="E122" s="127"/>
      <c r="F122" s="174" t="s">
        <v>275</v>
      </c>
      <c r="G122" s="443"/>
      <c r="H122" s="441" t="s">
        <v>276</v>
      </c>
      <c r="I122" s="428" t="s">
        <v>262</v>
      </c>
      <c r="J122" s="175" t="s">
        <v>235</v>
      </c>
      <c r="K122" s="176"/>
      <c r="L122" s="176"/>
      <c r="M122" s="176"/>
      <c r="N122" s="176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83"/>
      <c r="AZ122" s="177"/>
      <c r="BA122" s="177"/>
      <c r="BB122" s="177"/>
      <c r="BC122" s="183"/>
      <c r="BD122" s="177"/>
      <c r="BE122" s="177"/>
      <c r="BF122" s="177"/>
      <c r="BG122" s="178">
        <f>IF(BG124=0,0,BG125*1000/BG124)</f>
        <v>0</v>
      </c>
      <c r="BH122" s="177"/>
      <c r="BI122" s="177"/>
      <c r="BJ122" s="177"/>
      <c r="BK122" s="183"/>
      <c r="BL122" s="177"/>
      <c r="BM122" s="177"/>
      <c r="BN122" s="177"/>
      <c r="BO122" s="183"/>
      <c r="BP122" s="177"/>
      <c r="BQ122" s="177"/>
      <c r="BR122" s="177"/>
      <c r="BS122" s="183"/>
      <c r="BT122" s="177"/>
      <c r="BU122" s="177"/>
      <c r="BV122" s="177"/>
      <c r="BW122" s="183"/>
      <c r="BX122" s="177"/>
      <c r="BY122" s="177"/>
      <c r="BZ122" s="177"/>
      <c r="CA122" s="178">
        <f>IF(CA124=0,0,CA125*1000/CA124)</f>
        <v>0</v>
      </c>
      <c r="CB122" s="177"/>
      <c r="CC122" s="177"/>
      <c r="CD122" s="177"/>
      <c r="CE122" s="183"/>
      <c r="CF122" s="177"/>
      <c r="CG122" s="177"/>
      <c r="CH122" s="177"/>
      <c r="CI122" s="183"/>
      <c r="CJ122" s="177"/>
      <c r="CK122" s="177"/>
      <c r="CL122" s="177"/>
      <c r="CM122" s="183"/>
      <c r="CN122" s="177"/>
      <c r="CO122" s="177"/>
      <c r="CP122" s="177"/>
      <c r="CQ122" s="183"/>
      <c r="CR122" s="177"/>
      <c r="CS122" s="177"/>
      <c r="CT122" s="177"/>
      <c r="CU122" s="183"/>
      <c r="CV122" s="177"/>
      <c r="CW122" s="177"/>
      <c r="CX122" s="177"/>
      <c r="CY122" s="183"/>
      <c r="CZ122" s="177"/>
      <c r="DA122" s="177"/>
      <c r="DB122" s="177"/>
      <c r="DC122" s="183"/>
      <c r="DD122" s="177"/>
      <c r="DE122" s="177"/>
      <c r="DF122" s="177"/>
      <c r="DG122" s="178">
        <f>IF(DG124=0,0,DG125*1000/DG124)</f>
        <v>0</v>
      </c>
      <c r="DH122" s="177"/>
      <c r="DI122" s="177"/>
      <c r="DJ122" s="177"/>
      <c r="DK122" s="183"/>
      <c r="DL122" s="177"/>
      <c r="DM122" s="177"/>
      <c r="DN122" s="177"/>
      <c r="DO122" s="183"/>
      <c r="DP122" s="177"/>
      <c r="DQ122" s="177"/>
      <c r="DR122" s="177"/>
      <c r="DS122" s="183"/>
      <c r="DT122" s="177"/>
      <c r="DU122" s="177"/>
      <c r="DV122" s="177"/>
      <c r="DW122" s="183"/>
      <c r="DX122" s="177"/>
      <c r="DY122" s="177"/>
      <c r="DZ122" s="177"/>
      <c r="EA122" s="183"/>
      <c r="EB122" s="177"/>
      <c r="EC122" s="177"/>
      <c r="ED122" s="177"/>
      <c r="EE122" s="183"/>
      <c r="EF122" s="177"/>
      <c r="EG122" s="177"/>
      <c r="EH122" s="177"/>
      <c r="EI122" s="183"/>
      <c r="EJ122" s="177"/>
      <c r="EK122" s="177"/>
      <c r="EL122" s="177"/>
      <c r="EM122" s="183"/>
      <c r="EN122" s="177"/>
      <c r="EO122" s="177"/>
      <c r="EP122" s="177"/>
      <c r="EQ122" s="183"/>
      <c r="ER122" s="177"/>
      <c r="ES122" s="177"/>
      <c r="ET122" s="177"/>
      <c r="EU122" s="183"/>
      <c r="EV122" s="177"/>
      <c r="EW122" s="177"/>
      <c r="EX122" s="177"/>
      <c r="EY122" s="183"/>
      <c r="EZ122" s="177"/>
      <c r="FA122" s="177"/>
      <c r="FB122" s="177"/>
      <c r="FC122" s="183"/>
      <c r="FD122" s="177"/>
      <c r="FE122" s="177"/>
      <c r="FF122" s="177"/>
      <c r="FG122" s="183"/>
      <c r="FH122" s="177"/>
      <c r="FI122" s="177"/>
      <c r="FJ122" s="177"/>
      <c r="FK122" s="183"/>
      <c r="FL122" s="177"/>
      <c r="FM122" s="177"/>
      <c r="FN122" s="177"/>
      <c r="FO122" s="183"/>
      <c r="FP122" s="177"/>
      <c r="FQ122" s="177"/>
      <c r="FR122" s="177"/>
      <c r="FS122" s="183"/>
      <c r="FT122" s="177"/>
      <c r="FU122" s="177"/>
      <c r="FV122" s="177"/>
      <c r="FW122" s="183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83"/>
      <c r="GJ122" s="177"/>
      <c r="GK122" s="177"/>
      <c r="GL122" s="177"/>
      <c r="GM122" s="183"/>
      <c r="GN122" s="177"/>
      <c r="GO122" s="177"/>
      <c r="GP122" s="177"/>
      <c r="GQ122" s="183"/>
      <c r="GR122" s="177"/>
      <c r="GS122" s="177"/>
      <c r="GT122" s="177"/>
      <c r="GU122" s="183"/>
      <c r="GV122" s="177"/>
      <c r="GW122" s="177"/>
      <c r="GX122" s="177"/>
      <c r="GY122" s="183"/>
      <c r="GZ122" s="177"/>
      <c r="HA122" s="177"/>
      <c r="HB122" s="177"/>
      <c r="HC122" s="183"/>
      <c r="HD122" s="177"/>
      <c r="HE122" s="177"/>
      <c r="HF122" s="177"/>
      <c r="HG122" s="183"/>
      <c r="HH122" s="177"/>
      <c r="HI122" s="177"/>
      <c r="HJ122" s="177"/>
      <c r="HK122" s="183"/>
      <c r="HL122" s="177"/>
      <c r="HM122" s="177"/>
      <c r="HN122" s="177"/>
      <c r="HO122" s="177"/>
      <c r="HP122" s="177"/>
      <c r="HQ122" s="177"/>
      <c r="HR122" s="177"/>
      <c r="HS122" s="179"/>
    </row>
    <row r="123" spans="1:227" ht="12" customHeight="1" x14ac:dyDescent="0.25">
      <c r="A123" s="166"/>
      <c r="B123" s="448"/>
      <c r="C123" s="127"/>
      <c r="D123" s="126"/>
      <c r="E123" s="127"/>
      <c r="F123" s="174" t="s">
        <v>277</v>
      </c>
      <c r="G123" s="443"/>
      <c r="H123" s="442"/>
      <c r="I123" s="429"/>
      <c r="J123" s="180" t="s">
        <v>237</v>
      </c>
      <c r="K123" s="176"/>
      <c r="L123" s="176"/>
      <c r="M123" s="176"/>
      <c r="N123" s="176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8">
        <f>AY122*AY97</f>
        <v>0</v>
      </c>
      <c r="AZ123" s="177"/>
      <c r="BA123" s="177"/>
      <c r="BB123" s="177"/>
      <c r="BC123" s="178">
        <f>BC122*BC97</f>
        <v>0</v>
      </c>
      <c r="BD123" s="177"/>
      <c r="BE123" s="177"/>
      <c r="BF123" s="177"/>
      <c r="BG123" s="178">
        <f>IF(BG124=0,0,BG126*1000/BG124)</f>
        <v>0</v>
      </c>
      <c r="BH123" s="177"/>
      <c r="BI123" s="177"/>
      <c r="BJ123" s="177"/>
      <c r="BK123" s="178">
        <f>BK122*BK97</f>
        <v>0</v>
      </c>
      <c r="BL123" s="177"/>
      <c r="BM123" s="177"/>
      <c r="BN123" s="177"/>
      <c r="BO123" s="178">
        <f>BO122*BO97</f>
        <v>0</v>
      </c>
      <c r="BP123" s="177"/>
      <c r="BQ123" s="177"/>
      <c r="BR123" s="177"/>
      <c r="BS123" s="178">
        <f>BS122*BS97</f>
        <v>0</v>
      </c>
      <c r="BT123" s="177"/>
      <c r="BU123" s="177"/>
      <c r="BV123" s="177"/>
      <c r="BW123" s="178">
        <f>BW122*BW97</f>
        <v>0</v>
      </c>
      <c r="BX123" s="177"/>
      <c r="BY123" s="177"/>
      <c r="BZ123" s="177"/>
      <c r="CA123" s="178">
        <f>IF(CA124=0,0,CA126*1000/CA124)</f>
        <v>0</v>
      </c>
      <c r="CB123" s="177"/>
      <c r="CC123" s="177"/>
      <c r="CD123" s="177"/>
      <c r="CE123" s="178">
        <f>CE122*CE97</f>
        <v>0</v>
      </c>
      <c r="CF123" s="177"/>
      <c r="CG123" s="177"/>
      <c r="CH123" s="177"/>
      <c r="CI123" s="178">
        <f>CI122*CI97</f>
        <v>0</v>
      </c>
      <c r="CJ123" s="177"/>
      <c r="CK123" s="177"/>
      <c r="CL123" s="177"/>
      <c r="CM123" s="178">
        <f>CM122*CM97</f>
        <v>0</v>
      </c>
      <c r="CN123" s="177"/>
      <c r="CO123" s="177"/>
      <c r="CP123" s="177"/>
      <c r="CQ123" s="178">
        <f>CQ122*CQ97</f>
        <v>0</v>
      </c>
      <c r="CR123" s="177"/>
      <c r="CS123" s="177"/>
      <c r="CT123" s="177"/>
      <c r="CU123" s="178">
        <f>CU122*CU97</f>
        <v>0</v>
      </c>
      <c r="CV123" s="177"/>
      <c r="CW123" s="177"/>
      <c r="CX123" s="177"/>
      <c r="CY123" s="178">
        <f>CY122*CY97</f>
        <v>0</v>
      </c>
      <c r="CZ123" s="177"/>
      <c r="DA123" s="177"/>
      <c r="DB123" s="177"/>
      <c r="DC123" s="178">
        <f>DC122*DC97</f>
        <v>0</v>
      </c>
      <c r="DD123" s="177"/>
      <c r="DE123" s="177"/>
      <c r="DF123" s="177"/>
      <c r="DG123" s="178">
        <f>IF(DG124=0,0,DG126*1000/DG124)</f>
        <v>0</v>
      </c>
      <c r="DH123" s="177"/>
      <c r="DI123" s="177"/>
      <c r="DJ123" s="177"/>
      <c r="DK123" s="178">
        <f>DK122*DK97</f>
        <v>0</v>
      </c>
      <c r="DL123" s="177"/>
      <c r="DM123" s="177"/>
      <c r="DN123" s="177"/>
      <c r="DO123" s="178">
        <f>DO122*DO97</f>
        <v>0</v>
      </c>
      <c r="DP123" s="177"/>
      <c r="DQ123" s="177"/>
      <c r="DR123" s="177"/>
      <c r="DS123" s="178">
        <f>DS122*DS97</f>
        <v>0</v>
      </c>
      <c r="DT123" s="177"/>
      <c r="DU123" s="177"/>
      <c r="DV123" s="177"/>
      <c r="DW123" s="178">
        <f>DW122*DW97</f>
        <v>0</v>
      </c>
      <c r="DX123" s="177"/>
      <c r="DY123" s="177"/>
      <c r="DZ123" s="177"/>
      <c r="EA123" s="178">
        <f>EA122*EA97</f>
        <v>0</v>
      </c>
      <c r="EB123" s="177"/>
      <c r="EC123" s="177"/>
      <c r="ED123" s="177"/>
      <c r="EE123" s="178">
        <f>EE122*EE97</f>
        <v>0</v>
      </c>
      <c r="EF123" s="177"/>
      <c r="EG123" s="177"/>
      <c r="EH123" s="177"/>
      <c r="EI123" s="178">
        <f>EI122*EI97</f>
        <v>0</v>
      </c>
      <c r="EJ123" s="177"/>
      <c r="EK123" s="177"/>
      <c r="EL123" s="177"/>
      <c r="EM123" s="178">
        <f>EM122*EM97</f>
        <v>0</v>
      </c>
      <c r="EN123" s="177"/>
      <c r="EO123" s="177"/>
      <c r="EP123" s="177"/>
      <c r="EQ123" s="178">
        <f>EQ122*EQ97</f>
        <v>0</v>
      </c>
      <c r="ER123" s="177"/>
      <c r="ES123" s="177"/>
      <c r="ET123" s="177"/>
      <c r="EU123" s="178">
        <f>EU122*EU97</f>
        <v>0</v>
      </c>
      <c r="EV123" s="177"/>
      <c r="EW123" s="177"/>
      <c r="EX123" s="177"/>
      <c r="EY123" s="178">
        <f>EY122*EY97</f>
        <v>0</v>
      </c>
      <c r="EZ123" s="177"/>
      <c r="FA123" s="177"/>
      <c r="FB123" s="177"/>
      <c r="FC123" s="178">
        <f>FC122*FC97</f>
        <v>0</v>
      </c>
      <c r="FD123" s="177"/>
      <c r="FE123" s="177"/>
      <c r="FF123" s="177"/>
      <c r="FG123" s="178">
        <f>FG122*FG97</f>
        <v>0</v>
      </c>
      <c r="FH123" s="177"/>
      <c r="FI123" s="177"/>
      <c r="FJ123" s="177"/>
      <c r="FK123" s="178">
        <f>FK122*FK97</f>
        <v>0</v>
      </c>
      <c r="FL123" s="177"/>
      <c r="FM123" s="177"/>
      <c r="FN123" s="177"/>
      <c r="FO123" s="178">
        <f>FO122*FO97</f>
        <v>0</v>
      </c>
      <c r="FP123" s="177"/>
      <c r="FQ123" s="177"/>
      <c r="FR123" s="177"/>
      <c r="FS123" s="178">
        <f>FS122*FS97</f>
        <v>0</v>
      </c>
      <c r="FT123" s="177"/>
      <c r="FU123" s="177"/>
      <c r="FV123" s="177"/>
      <c r="FW123" s="178">
        <f>FW122*FW97</f>
        <v>0</v>
      </c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8">
        <f>GI122*GI97</f>
        <v>0</v>
      </c>
      <c r="GJ123" s="177"/>
      <c r="GK123" s="177"/>
      <c r="GL123" s="177"/>
      <c r="GM123" s="178">
        <f>GM122*GM97</f>
        <v>0</v>
      </c>
      <c r="GN123" s="177"/>
      <c r="GO123" s="177"/>
      <c r="GP123" s="177"/>
      <c r="GQ123" s="178">
        <f>GQ122*GQ97</f>
        <v>0</v>
      </c>
      <c r="GR123" s="177"/>
      <c r="GS123" s="177"/>
      <c r="GT123" s="177"/>
      <c r="GU123" s="178">
        <f>GU122*GU97</f>
        <v>0</v>
      </c>
      <c r="GV123" s="177"/>
      <c r="GW123" s="177"/>
      <c r="GX123" s="177"/>
      <c r="GY123" s="178">
        <f>GY122*GY97</f>
        <v>0</v>
      </c>
      <c r="GZ123" s="177"/>
      <c r="HA123" s="177"/>
      <c r="HB123" s="177"/>
      <c r="HC123" s="178">
        <f>HC122*HC97</f>
        <v>0</v>
      </c>
      <c r="HD123" s="177"/>
      <c r="HE123" s="177"/>
      <c r="HF123" s="177"/>
      <c r="HG123" s="178">
        <f>HG122*HG97</f>
        <v>0</v>
      </c>
      <c r="HH123" s="177"/>
      <c r="HI123" s="177"/>
      <c r="HJ123" s="177"/>
      <c r="HK123" s="178">
        <f>HK122*HK97</f>
        <v>0</v>
      </c>
      <c r="HL123" s="177"/>
      <c r="HM123" s="177"/>
      <c r="HN123" s="177"/>
      <c r="HO123" s="177"/>
      <c r="HP123" s="177"/>
      <c r="HQ123" s="177"/>
      <c r="HR123" s="177"/>
      <c r="HS123" s="179"/>
    </row>
    <row r="124" spans="1:227" ht="12" customHeight="1" x14ac:dyDescent="0.25">
      <c r="A124" s="166"/>
      <c r="B124" s="448"/>
      <c r="C124" s="127"/>
      <c r="D124" s="126"/>
      <c r="E124" s="127"/>
      <c r="F124" s="174" t="s">
        <v>278</v>
      </c>
      <c r="G124" s="443"/>
      <c r="H124" s="442"/>
      <c r="I124" s="430" t="s">
        <v>265</v>
      </c>
      <c r="J124" s="430"/>
      <c r="K124" s="176"/>
      <c r="L124" s="176"/>
      <c r="M124" s="176"/>
      <c r="N124" s="176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83"/>
      <c r="AZ124" s="177"/>
      <c r="BA124" s="177"/>
      <c r="BB124" s="177"/>
      <c r="BC124" s="183"/>
      <c r="BD124" s="177"/>
      <c r="BE124" s="177"/>
      <c r="BF124" s="177"/>
      <c r="BG124" s="178">
        <f>SUM(BK124,BO124,BS124,BW124)</f>
        <v>0</v>
      </c>
      <c r="BH124" s="177"/>
      <c r="BI124" s="177"/>
      <c r="BJ124" s="177"/>
      <c r="BK124" s="183"/>
      <c r="BL124" s="177"/>
      <c r="BM124" s="177"/>
      <c r="BN124" s="177"/>
      <c r="BO124" s="183"/>
      <c r="BP124" s="177"/>
      <c r="BQ124" s="177"/>
      <c r="BR124" s="177"/>
      <c r="BS124" s="183"/>
      <c r="BT124" s="177"/>
      <c r="BU124" s="177"/>
      <c r="BV124" s="177"/>
      <c r="BW124" s="183"/>
      <c r="BX124" s="177"/>
      <c r="BY124" s="177"/>
      <c r="BZ124" s="177"/>
      <c r="CA124" s="178">
        <f>SUM(CE124,CI124,CM124,CQ124,CU124,CY124)</f>
        <v>0</v>
      </c>
      <c r="CB124" s="177"/>
      <c r="CC124" s="177"/>
      <c r="CD124" s="177"/>
      <c r="CE124" s="183"/>
      <c r="CF124" s="177"/>
      <c r="CG124" s="177"/>
      <c r="CH124" s="177"/>
      <c r="CI124" s="183"/>
      <c r="CJ124" s="177"/>
      <c r="CK124" s="177"/>
      <c r="CL124" s="177"/>
      <c r="CM124" s="183"/>
      <c r="CN124" s="177"/>
      <c r="CO124" s="177"/>
      <c r="CP124" s="177"/>
      <c r="CQ124" s="183"/>
      <c r="CR124" s="177"/>
      <c r="CS124" s="177"/>
      <c r="CT124" s="177"/>
      <c r="CU124" s="183"/>
      <c r="CV124" s="177"/>
      <c r="CW124" s="177"/>
      <c r="CX124" s="177"/>
      <c r="CY124" s="183"/>
      <c r="CZ124" s="177"/>
      <c r="DA124" s="177"/>
      <c r="DB124" s="177"/>
      <c r="DC124" s="183"/>
      <c r="DD124" s="177"/>
      <c r="DE124" s="177"/>
      <c r="DF124" s="177"/>
      <c r="DG124" s="178">
        <f>SUM(DK124,DO124,DS124,DW124,EA124,EE124,EI124,EM124,EQ124,EU124,EY124,FC124,FG124,FK124,FO124,FS124,FW124)</f>
        <v>0</v>
      </c>
      <c r="DH124" s="177"/>
      <c r="DI124" s="177"/>
      <c r="DJ124" s="177"/>
      <c r="DK124" s="183"/>
      <c r="DL124" s="177"/>
      <c r="DM124" s="177"/>
      <c r="DN124" s="177"/>
      <c r="DO124" s="183"/>
      <c r="DP124" s="177"/>
      <c r="DQ124" s="177"/>
      <c r="DR124" s="177"/>
      <c r="DS124" s="183"/>
      <c r="DT124" s="177"/>
      <c r="DU124" s="177"/>
      <c r="DV124" s="177"/>
      <c r="DW124" s="183"/>
      <c r="DX124" s="177"/>
      <c r="DY124" s="177"/>
      <c r="DZ124" s="177"/>
      <c r="EA124" s="183"/>
      <c r="EB124" s="177"/>
      <c r="EC124" s="177"/>
      <c r="ED124" s="177"/>
      <c r="EE124" s="183"/>
      <c r="EF124" s="177"/>
      <c r="EG124" s="177"/>
      <c r="EH124" s="177"/>
      <c r="EI124" s="183"/>
      <c r="EJ124" s="177"/>
      <c r="EK124" s="177"/>
      <c r="EL124" s="177"/>
      <c r="EM124" s="183"/>
      <c r="EN124" s="177"/>
      <c r="EO124" s="177"/>
      <c r="EP124" s="177"/>
      <c r="EQ124" s="183"/>
      <c r="ER124" s="177"/>
      <c r="ES124" s="177"/>
      <c r="ET124" s="177"/>
      <c r="EU124" s="183"/>
      <c r="EV124" s="177"/>
      <c r="EW124" s="177"/>
      <c r="EX124" s="177"/>
      <c r="EY124" s="183"/>
      <c r="EZ124" s="177"/>
      <c r="FA124" s="177"/>
      <c r="FB124" s="177"/>
      <c r="FC124" s="183"/>
      <c r="FD124" s="177"/>
      <c r="FE124" s="177"/>
      <c r="FF124" s="177"/>
      <c r="FG124" s="183"/>
      <c r="FH124" s="177"/>
      <c r="FI124" s="177"/>
      <c r="FJ124" s="177"/>
      <c r="FK124" s="183"/>
      <c r="FL124" s="177"/>
      <c r="FM124" s="177"/>
      <c r="FN124" s="177"/>
      <c r="FO124" s="183"/>
      <c r="FP124" s="177"/>
      <c r="FQ124" s="177"/>
      <c r="FR124" s="177"/>
      <c r="FS124" s="183"/>
      <c r="FT124" s="177"/>
      <c r="FU124" s="177"/>
      <c r="FV124" s="177"/>
      <c r="FW124" s="183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83"/>
      <c r="GJ124" s="177"/>
      <c r="GK124" s="177"/>
      <c r="GL124" s="177"/>
      <c r="GM124" s="183"/>
      <c r="GN124" s="177"/>
      <c r="GO124" s="177"/>
      <c r="GP124" s="177"/>
      <c r="GQ124" s="183"/>
      <c r="GR124" s="177"/>
      <c r="GS124" s="177"/>
      <c r="GT124" s="177"/>
      <c r="GU124" s="183"/>
      <c r="GV124" s="177"/>
      <c r="GW124" s="177"/>
      <c r="GX124" s="177"/>
      <c r="GY124" s="183"/>
      <c r="GZ124" s="177"/>
      <c r="HA124" s="177"/>
      <c r="HB124" s="177"/>
      <c r="HC124" s="183"/>
      <c r="HD124" s="177"/>
      <c r="HE124" s="177"/>
      <c r="HF124" s="177"/>
      <c r="HG124" s="183"/>
      <c r="HH124" s="177"/>
      <c r="HI124" s="177"/>
      <c r="HJ124" s="177"/>
      <c r="HK124" s="183"/>
      <c r="HL124" s="177"/>
      <c r="HM124" s="177"/>
      <c r="HN124" s="177"/>
      <c r="HO124" s="177"/>
      <c r="HP124" s="177"/>
      <c r="HQ124" s="177"/>
      <c r="HR124" s="177"/>
      <c r="HS124" s="179"/>
    </row>
    <row r="125" spans="1:227" ht="12" customHeight="1" x14ac:dyDescent="0.25">
      <c r="A125" s="166"/>
      <c r="B125" s="448"/>
      <c r="C125" s="127"/>
      <c r="D125" s="126"/>
      <c r="E125" s="127"/>
      <c r="F125" s="174" t="s">
        <v>279</v>
      </c>
      <c r="G125" s="443"/>
      <c r="H125" s="443"/>
      <c r="I125" s="431" t="s">
        <v>267</v>
      </c>
      <c r="J125" s="175" t="s">
        <v>235</v>
      </c>
      <c r="K125" s="176"/>
      <c r="L125" s="176"/>
      <c r="M125" s="176"/>
      <c r="N125" s="176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8">
        <f>AY122*AY124/1000</f>
        <v>0</v>
      </c>
      <c r="AZ125" s="177"/>
      <c r="BA125" s="177"/>
      <c r="BB125" s="177"/>
      <c r="BC125" s="178">
        <f>BC122*BC124/1000</f>
        <v>0</v>
      </c>
      <c r="BD125" s="177"/>
      <c r="BE125" s="177"/>
      <c r="BF125" s="177"/>
      <c r="BG125" s="178">
        <f>SUM(BK125,BO125,BS125,BW125)</f>
        <v>0</v>
      </c>
      <c r="BH125" s="177"/>
      <c r="BI125" s="177"/>
      <c r="BJ125" s="177"/>
      <c r="BK125" s="178">
        <f>BK122*BK124/1000</f>
        <v>0</v>
      </c>
      <c r="BL125" s="177"/>
      <c r="BM125" s="177"/>
      <c r="BN125" s="177"/>
      <c r="BO125" s="178">
        <f>BO122*BO124/1000</f>
        <v>0</v>
      </c>
      <c r="BP125" s="177"/>
      <c r="BQ125" s="177"/>
      <c r="BR125" s="177"/>
      <c r="BS125" s="178">
        <f>BS122*BS124/1000</f>
        <v>0</v>
      </c>
      <c r="BT125" s="177"/>
      <c r="BU125" s="177"/>
      <c r="BV125" s="177"/>
      <c r="BW125" s="178">
        <f>BW122*BW124/1000</f>
        <v>0</v>
      </c>
      <c r="BX125" s="177"/>
      <c r="BY125" s="177"/>
      <c r="BZ125" s="177"/>
      <c r="CA125" s="178">
        <f>SUM(CE125,CI125,CM125,CQ125,CU125,CY125)</f>
        <v>0</v>
      </c>
      <c r="CB125" s="177"/>
      <c r="CC125" s="177"/>
      <c r="CD125" s="177"/>
      <c r="CE125" s="178">
        <f>CE122*CE124/1000</f>
        <v>0</v>
      </c>
      <c r="CF125" s="177"/>
      <c r="CG125" s="177"/>
      <c r="CH125" s="177"/>
      <c r="CI125" s="178">
        <f>CI122*CI124/1000</f>
        <v>0</v>
      </c>
      <c r="CJ125" s="177"/>
      <c r="CK125" s="177"/>
      <c r="CL125" s="177"/>
      <c r="CM125" s="178">
        <f>CM122*CM124/1000</f>
        <v>0</v>
      </c>
      <c r="CN125" s="177"/>
      <c r="CO125" s="177"/>
      <c r="CP125" s="177"/>
      <c r="CQ125" s="178">
        <f>CQ122*CQ124/1000</f>
        <v>0</v>
      </c>
      <c r="CR125" s="177"/>
      <c r="CS125" s="177"/>
      <c r="CT125" s="177"/>
      <c r="CU125" s="178">
        <f>CU122*CU124/1000</f>
        <v>0</v>
      </c>
      <c r="CV125" s="177"/>
      <c r="CW125" s="177"/>
      <c r="CX125" s="177"/>
      <c r="CY125" s="178">
        <f>CY122*CY124/1000</f>
        <v>0</v>
      </c>
      <c r="CZ125" s="177"/>
      <c r="DA125" s="177"/>
      <c r="DB125" s="177"/>
      <c r="DC125" s="178">
        <f>DC122*DC124/1000</f>
        <v>0</v>
      </c>
      <c r="DD125" s="177"/>
      <c r="DE125" s="177"/>
      <c r="DF125" s="177"/>
      <c r="DG125" s="178">
        <f>SUM(DK125,DO125,DS125,DW125,EA125,EE125,EI125,EM125,EQ125,EU125,EY125,FC125,FG125,FK125,FO125,FS125,FW125)</f>
        <v>0</v>
      </c>
      <c r="DH125" s="177"/>
      <c r="DI125" s="177"/>
      <c r="DJ125" s="177"/>
      <c r="DK125" s="178">
        <f>DK122*DK124/1000</f>
        <v>0</v>
      </c>
      <c r="DL125" s="177"/>
      <c r="DM125" s="177"/>
      <c r="DN125" s="177"/>
      <c r="DO125" s="178">
        <f>DO122*DO124/1000</f>
        <v>0</v>
      </c>
      <c r="DP125" s="177"/>
      <c r="DQ125" s="177"/>
      <c r="DR125" s="177"/>
      <c r="DS125" s="178">
        <f>DS122*DS124/1000</f>
        <v>0</v>
      </c>
      <c r="DT125" s="177"/>
      <c r="DU125" s="177"/>
      <c r="DV125" s="177"/>
      <c r="DW125" s="178">
        <f>DW122*DW124/1000</f>
        <v>0</v>
      </c>
      <c r="DX125" s="177"/>
      <c r="DY125" s="177"/>
      <c r="DZ125" s="177"/>
      <c r="EA125" s="178">
        <f>EA122*EA124/1000</f>
        <v>0</v>
      </c>
      <c r="EB125" s="177"/>
      <c r="EC125" s="177"/>
      <c r="ED125" s="177"/>
      <c r="EE125" s="178">
        <f>EE122*EE124/1000</f>
        <v>0</v>
      </c>
      <c r="EF125" s="177"/>
      <c r="EG125" s="177"/>
      <c r="EH125" s="177"/>
      <c r="EI125" s="178">
        <f>EI122*EI124/1000</f>
        <v>0</v>
      </c>
      <c r="EJ125" s="177"/>
      <c r="EK125" s="177"/>
      <c r="EL125" s="177"/>
      <c r="EM125" s="178">
        <f>EM122*EM124/1000</f>
        <v>0</v>
      </c>
      <c r="EN125" s="177"/>
      <c r="EO125" s="177"/>
      <c r="EP125" s="177"/>
      <c r="EQ125" s="178">
        <f>EQ122*EQ124/1000</f>
        <v>0</v>
      </c>
      <c r="ER125" s="177"/>
      <c r="ES125" s="177"/>
      <c r="ET125" s="177"/>
      <c r="EU125" s="178">
        <f>EU122*EU124/1000</f>
        <v>0</v>
      </c>
      <c r="EV125" s="177"/>
      <c r="EW125" s="177"/>
      <c r="EX125" s="177"/>
      <c r="EY125" s="178">
        <f>EY122*EY124/1000</f>
        <v>0</v>
      </c>
      <c r="EZ125" s="177"/>
      <c r="FA125" s="177"/>
      <c r="FB125" s="177"/>
      <c r="FC125" s="178">
        <f>FC122*FC124/1000</f>
        <v>0</v>
      </c>
      <c r="FD125" s="177"/>
      <c r="FE125" s="177"/>
      <c r="FF125" s="177"/>
      <c r="FG125" s="178">
        <f>FG122*FG124/1000</f>
        <v>0</v>
      </c>
      <c r="FH125" s="177"/>
      <c r="FI125" s="177"/>
      <c r="FJ125" s="177"/>
      <c r="FK125" s="178">
        <f>FK122*FK124/1000</f>
        <v>0</v>
      </c>
      <c r="FL125" s="177"/>
      <c r="FM125" s="177"/>
      <c r="FN125" s="177"/>
      <c r="FO125" s="178">
        <f>FO122*FO124/1000</f>
        <v>0</v>
      </c>
      <c r="FP125" s="177"/>
      <c r="FQ125" s="177"/>
      <c r="FR125" s="177"/>
      <c r="FS125" s="178">
        <f>FS122*FS124/1000</f>
        <v>0</v>
      </c>
      <c r="FT125" s="177"/>
      <c r="FU125" s="177"/>
      <c r="FV125" s="177"/>
      <c r="FW125" s="178">
        <f>FW122*FW124/1000</f>
        <v>0</v>
      </c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8">
        <f>GI122*GI124/1000</f>
        <v>0</v>
      </c>
      <c r="GJ125" s="177"/>
      <c r="GK125" s="177"/>
      <c r="GL125" s="177"/>
      <c r="GM125" s="178">
        <f>GM122*GM124/1000</f>
        <v>0</v>
      </c>
      <c r="GN125" s="177"/>
      <c r="GO125" s="177"/>
      <c r="GP125" s="177"/>
      <c r="GQ125" s="178">
        <f>GQ122*GQ124/1000</f>
        <v>0</v>
      </c>
      <c r="GR125" s="177"/>
      <c r="GS125" s="177"/>
      <c r="GT125" s="177"/>
      <c r="GU125" s="178">
        <f>GU122*GU124/1000</f>
        <v>0</v>
      </c>
      <c r="GV125" s="177"/>
      <c r="GW125" s="177"/>
      <c r="GX125" s="177"/>
      <c r="GY125" s="178">
        <f>GY122*GY124/1000</f>
        <v>0</v>
      </c>
      <c r="GZ125" s="177"/>
      <c r="HA125" s="177"/>
      <c r="HB125" s="177"/>
      <c r="HC125" s="178">
        <f>HC122*HC124/1000</f>
        <v>0</v>
      </c>
      <c r="HD125" s="177"/>
      <c r="HE125" s="177"/>
      <c r="HF125" s="177"/>
      <c r="HG125" s="178">
        <f>HG122*HG124/1000</f>
        <v>0</v>
      </c>
      <c r="HH125" s="177"/>
      <c r="HI125" s="177"/>
      <c r="HJ125" s="177"/>
      <c r="HK125" s="178">
        <f>HK122*HK124/1000</f>
        <v>0</v>
      </c>
      <c r="HL125" s="177"/>
      <c r="HM125" s="177"/>
      <c r="HN125" s="177"/>
      <c r="HO125" s="177"/>
      <c r="HP125" s="177"/>
      <c r="HQ125" s="177"/>
      <c r="HR125" s="177"/>
      <c r="HS125" s="179"/>
    </row>
    <row r="126" spans="1:227" ht="12" customHeight="1" x14ac:dyDescent="0.25">
      <c r="A126" s="166"/>
      <c r="B126" s="448"/>
      <c r="C126" s="127"/>
      <c r="D126" s="126"/>
      <c r="E126" s="127"/>
      <c r="F126" s="174" t="s">
        <v>280</v>
      </c>
      <c r="G126" s="443"/>
      <c r="H126" s="443"/>
      <c r="I126" s="432"/>
      <c r="J126" s="180" t="s">
        <v>237</v>
      </c>
      <c r="K126" s="176"/>
      <c r="L126" s="176"/>
      <c r="M126" s="176"/>
      <c r="N126" s="176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8">
        <f>AY123*AY124/1000</f>
        <v>0</v>
      </c>
      <c r="AZ126" s="177"/>
      <c r="BA126" s="177"/>
      <c r="BB126" s="177"/>
      <c r="BC126" s="178">
        <f>BC123*BC124/1000</f>
        <v>0</v>
      </c>
      <c r="BD126" s="177"/>
      <c r="BE126" s="177"/>
      <c r="BF126" s="177"/>
      <c r="BG126" s="178">
        <f>SUM(BK126,BO126,BS126,BW126)</f>
        <v>0</v>
      </c>
      <c r="BH126" s="177"/>
      <c r="BI126" s="177"/>
      <c r="BJ126" s="177"/>
      <c r="BK126" s="178">
        <f>BK123*BK124/1000</f>
        <v>0</v>
      </c>
      <c r="BL126" s="177"/>
      <c r="BM126" s="177"/>
      <c r="BN126" s="177"/>
      <c r="BO126" s="178">
        <f>BO123*BO124/1000</f>
        <v>0</v>
      </c>
      <c r="BP126" s="177"/>
      <c r="BQ126" s="177"/>
      <c r="BR126" s="177"/>
      <c r="BS126" s="178">
        <f>BS123*BS124/1000</f>
        <v>0</v>
      </c>
      <c r="BT126" s="177"/>
      <c r="BU126" s="177"/>
      <c r="BV126" s="177"/>
      <c r="BW126" s="178">
        <f>BW123*BW124/1000</f>
        <v>0</v>
      </c>
      <c r="BX126" s="177"/>
      <c r="BY126" s="177"/>
      <c r="BZ126" s="177"/>
      <c r="CA126" s="178">
        <f>SUM(CE126,CI126,CM126,CQ126,CU126,CY126)</f>
        <v>0</v>
      </c>
      <c r="CB126" s="177"/>
      <c r="CC126" s="177"/>
      <c r="CD126" s="177"/>
      <c r="CE126" s="178">
        <f>CE123*CE124/1000</f>
        <v>0</v>
      </c>
      <c r="CF126" s="177"/>
      <c r="CG126" s="177"/>
      <c r="CH126" s="177"/>
      <c r="CI126" s="178">
        <f>CI123*CI124/1000</f>
        <v>0</v>
      </c>
      <c r="CJ126" s="177"/>
      <c r="CK126" s="177"/>
      <c r="CL126" s="177"/>
      <c r="CM126" s="178">
        <f>CM123*CM124/1000</f>
        <v>0</v>
      </c>
      <c r="CN126" s="177"/>
      <c r="CO126" s="177"/>
      <c r="CP126" s="177"/>
      <c r="CQ126" s="178">
        <f>CQ123*CQ124/1000</f>
        <v>0</v>
      </c>
      <c r="CR126" s="177"/>
      <c r="CS126" s="177"/>
      <c r="CT126" s="177"/>
      <c r="CU126" s="178">
        <f>CU123*CU124/1000</f>
        <v>0</v>
      </c>
      <c r="CV126" s="177"/>
      <c r="CW126" s="177"/>
      <c r="CX126" s="177"/>
      <c r="CY126" s="178">
        <f>CY123*CY124/1000</f>
        <v>0</v>
      </c>
      <c r="CZ126" s="177"/>
      <c r="DA126" s="177"/>
      <c r="DB126" s="177"/>
      <c r="DC126" s="178">
        <f>DC123*DC124/1000</f>
        <v>0</v>
      </c>
      <c r="DD126" s="177"/>
      <c r="DE126" s="177"/>
      <c r="DF126" s="177"/>
      <c r="DG126" s="178">
        <f>SUM(DK126,DO126,DS126,DW126,EA126,EE126,EI126,EM126,EQ126,EU126,EY126,FC126,FG126,FK126,FO126,FS126,FW126)</f>
        <v>0</v>
      </c>
      <c r="DH126" s="177"/>
      <c r="DI126" s="177"/>
      <c r="DJ126" s="177"/>
      <c r="DK126" s="178">
        <f>DK123*DK124/1000</f>
        <v>0</v>
      </c>
      <c r="DL126" s="177"/>
      <c r="DM126" s="177"/>
      <c r="DN126" s="177"/>
      <c r="DO126" s="178">
        <f>DO123*DO124/1000</f>
        <v>0</v>
      </c>
      <c r="DP126" s="177"/>
      <c r="DQ126" s="177"/>
      <c r="DR126" s="177"/>
      <c r="DS126" s="178">
        <f>DS123*DS124/1000</f>
        <v>0</v>
      </c>
      <c r="DT126" s="177"/>
      <c r="DU126" s="177"/>
      <c r="DV126" s="177"/>
      <c r="DW126" s="178">
        <f>DW123*DW124/1000</f>
        <v>0</v>
      </c>
      <c r="DX126" s="177"/>
      <c r="DY126" s="177"/>
      <c r="DZ126" s="177"/>
      <c r="EA126" s="178">
        <f>EA123*EA124/1000</f>
        <v>0</v>
      </c>
      <c r="EB126" s="177"/>
      <c r="EC126" s="177"/>
      <c r="ED126" s="177"/>
      <c r="EE126" s="178">
        <f>EE123*EE124/1000</f>
        <v>0</v>
      </c>
      <c r="EF126" s="177"/>
      <c r="EG126" s="177"/>
      <c r="EH126" s="177"/>
      <c r="EI126" s="178">
        <f>EI123*EI124/1000</f>
        <v>0</v>
      </c>
      <c r="EJ126" s="177"/>
      <c r="EK126" s="177"/>
      <c r="EL126" s="177"/>
      <c r="EM126" s="178">
        <f>EM123*EM124/1000</f>
        <v>0</v>
      </c>
      <c r="EN126" s="177"/>
      <c r="EO126" s="177"/>
      <c r="EP126" s="177"/>
      <c r="EQ126" s="178">
        <f>EQ123*EQ124/1000</f>
        <v>0</v>
      </c>
      <c r="ER126" s="177"/>
      <c r="ES126" s="177"/>
      <c r="ET126" s="177"/>
      <c r="EU126" s="178">
        <f>EU123*EU124/1000</f>
        <v>0</v>
      </c>
      <c r="EV126" s="177"/>
      <c r="EW126" s="177"/>
      <c r="EX126" s="177"/>
      <c r="EY126" s="178">
        <f>EY123*EY124/1000</f>
        <v>0</v>
      </c>
      <c r="EZ126" s="177"/>
      <c r="FA126" s="177"/>
      <c r="FB126" s="177"/>
      <c r="FC126" s="178">
        <f>FC123*FC124/1000</f>
        <v>0</v>
      </c>
      <c r="FD126" s="177"/>
      <c r="FE126" s="177"/>
      <c r="FF126" s="177"/>
      <c r="FG126" s="178">
        <f>FG123*FG124/1000</f>
        <v>0</v>
      </c>
      <c r="FH126" s="177"/>
      <c r="FI126" s="177"/>
      <c r="FJ126" s="177"/>
      <c r="FK126" s="178">
        <f>FK123*FK124/1000</f>
        <v>0</v>
      </c>
      <c r="FL126" s="177"/>
      <c r="FM126" s="177"/>
      <c r="FN126" s="177"/>
      <c r="FO126" s="178">
        <f>FO123*FO124/1000</f>
        <v>0</v>
      </c>
      <c r="FP126" s="177"/>
      <c r="FQ126" s="177"/>
      <c r="FR126" s="177"/>
      <c r="FS126" s="178">
        <f>FS123*FS124/1000</f>
        <v>0</v>
      </c>
      <c r="FT126" s="177"/>
      <c r="FU126" s="177"/>
      <c r="FV126" s="177"/>
      <c r="FW126" s="178">
        <f>FW123*FW124/1000</f>
        <v>0</v>
      </c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8">
        <f>GI123*GI124/1000</f>
        <v>0</v>
      </c>
      <c r="GJ126" s="177"/>
      <c r="GK126" s="177"/>
      <c r="GL126" s="177"/>
      <c r="GM126" s="178">
        <f>GM123*GM124/1000</f>
        <v>0</v>
      </c>
      <c r="GN126" s="177"/>
      <c r="GO126" s="177"/>
      <c r="GP126" s="177"/>
      <c r="GQ126" s="178">
        <f>GQ123*GQ124/1000</f>
        <v>0</v>
      </c>
      <c r="GR126" s="177"/>
      <c r="GS126" s="177"/>
      <c r="GT126" s="177"/>
      <c r="GU126" s="178">
        <f>GU123*GU124/1000</f>
        <v>0</v>
      </c>
      <c r="GV126" s="177"/>
      <c r="GW126" s="177"/>
      <c r="GX126" s="177"/>
      <c r="GY126" s="178">
        <f>GY123*GY124/1000</f>
        <v>0</v>
      </c>
      <c r="GZ126" s="177"/>
      <c r="HA126" s="177"/>
      <c r="HB126" s="177"/>
      <c r="HC126" s="178">
        <f>HC123*HC124/1000</f>
        <v>0</v>
      </c>
      <c r="HD126" s="177"/>
      <c r="HE126" s="177"/>
      <c r="HF126" s="177"/>
      <c r="HG126" s="178">
        <f>HG123*HG124/1000</f>
        <v>0</v>
      </c>
      <c r="HH126" s="177"/>
      <c r="HI126" s="177"/>
      <c r="HJ126" s="177"/>
      <c r="HK126" s="178">
        <f>HK123*HK124/1000</f>
        <v>0</v>
      </c>
      <c r="HL126" s="177"/>
      <c r="HM126" s="177"/>
      <c r="HN126" s="177"/>
      <c r="HO126" s="177"/>
      <c r="HP126" s="177"/>
      <c r="HQ126" s="177"/>
      <c r="HR126" s="177"/>
      <c r="HS126" s="179"/>
    </row>
    <row r="127" spans="1:227" ht="12" customHeight="1" x14ac:dyDescent="0.25">
      <c r="A127" s="166"/>
      <c r="B127" s="448"/>
      <c r="C127" s="127"/>
      <c r="D127" s="126"/>
      <c r="E127" s="127"/>
      <c r="F127" s="174" t="s">
        <v>281</v>
      </c>
      <c r="G127" s="431" t="s">
        <v>174</v>
      </c>
      <c r="H127" s="434" t="s">
        <v>282</v>
      </c>
      <c r="I127" s="435"/>
      <c r="J127" s="175" t="s">
        <v>235</v>
      </c>
      <c r="K127" s="176"/>
      <c r="L127" s="176"/>
      <c r="M127" s="176"/>
      <c r="N127" s="176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8">
        <f>GA130*GA129</f>
        <v>0</v>
      </c>
      <c r="GB127" s="177"/>
      <c r="GC127" s="177"/>
      <c r="GD127" s="177"/>
      <c r="GE127" s="178">
        <f>GE130*GE129</f>
        <v>0</v>
      </c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9"/>
    </row>
    <row r="128" spans="1:227" ht="12" customHeight="1" x14ac:dyDescent="0.25">
      <c r="A128" s="166"/>
      <c r="B128" s="448"/>
      <c r="C128" s="127"/>
      <c r="D128" s="126"/>
      <c r="E128" s="127"/>
      <c r="F128" s="174" t="s">
        <v>283</v>
      </c>
      <c r="G128" s="433"/>
      <c r="H128" s="436"/>
      <c r="I128" s="437"/>
      <c r="J128" s="180" t="s">
        <v>237</v>
      </c>
      <c r="K128" s="176"/>
      <c r="L128" s="176"/>
      <c r="M128" s="176"/>
      <c r="N128" s="176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8">
        <f>GA131*GA129</f>
        <v>0</v>
      </c>
      <c r="GB128" s="177"/>
      <c r="GC128" s="177"/>
      <c r="GD128" s="177"/>
      <c r="GE128" s="178">
        <f>GE131*GE129</f>
        <v>0</v>
      </c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9"/>
    </row>
    <row r="129" spans="1:227" ht="12" customHeight="1" x14ac:dyDescent="0.25">
      <c r="A129" s="166"/>
      <c r="B129" s="448"/>
      <c r="C129" s="127"/>
      <c r="D129" s="126"/>
      <c r="E129" s="127"/>
      <c r="F129" s="174">
        <v>9</v>
      </c>
      <c r="G129" s="433"/>
      <c r="H129" s="438" t="s">
        <v>284</v>
      </c>
      <c r="I129" s="439"/>
      <c r="J129" s="440"/>
      <c r="K129" s="176"/>
      <c r="L129" s="176"/>
      <c r="M129" s="176"/>
      <c r="N129" s="176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83"/>
      <c r="GB129" s="177"/>
      <c r="GC129" s="177"/>
      <c r="GD129" s="177"/>
      <c r="GE129" s="183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9"/>
    </row>
    <row r="130" spans="1:227" ht="12" customHeight="1" x14ac:dyDescent="0.25">
      <c r="A130" s="166"/>
      <c r="B130" s="448"/>
      <c r="C130" s="127"/>
      <c r="D130" s="126"/>
      <c r="E130" s="127"/>
      <c r="F130" s="174" t="s">
        <v>285</v>
      </c>
      <c r="G130" s="432"/>
      <c r="H130" s="434" t="s">
        <v>286</v>
      </c>
      <c r="I130" s="435"/>
      <c r="J130" s="175" t="s">
        <v>235</v>
      </c>
      <c r="K130" s="176"/>
      <c r="L130" s="176"/>
      <c r="M130" s="176"/>
      <c r="N130" s="176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83"/>
      <c r="GB130" s="177"/>
      <c r="GC130" s="177"/>
      <c r="GD130" s="177"/>
      <c r="GE130" s="183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9"/>
    </row>
    <row r="131" spans="1:227" ht="12" customHeight="1" x14ac:dyDescent="0.25">
      <c r="A131" s="166"/>
      <c r="B131" s="449"/>
      <c r="C131" s="181"/>
      <c r="D131" s="126"/>
      <c r="E131" s="127"/>
      <c r="F131" s="174" t="s">
        <v>287</v>
      </c>
      <c r="G131" s="432"/>
      <c r="H131" s="436"/>
      <c r="I131" s="437"/>
      <c r="J131" s="180" t="s">
        <v>237</v>
      </c>
      <c r="K131" s="176"/>
      <c r="L131" s="176"/>
      <c r="M131" s="176"/>
      <c r="N131" s="176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8">
        <f>GA130*GA97</f>
        <v>0</v>
      </c>
      <c r="GB131" s="177"/>
      <c r="GC131" s="177"/>
      <c r="GD131" s="177"/>
      <c r="GE131" s="178">
        <f>GE130*GE97</f>
        <v>0</v>
      </c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9"/>
    </row>
    <row r="132" spans="1:227" ht="11.25" customHeight="1" x14ac:dyDescent="0.25">
      <c r="A132" s="126"/>
      <c r="B132" s="140"/>
      <c r="C132" s="126"/>
      <c r="D132" s="126"/>
      <c r="E132" s="126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0"/>
      <c r="FK132" s="140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0"/>
      <c r="FY132" s="140"/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0"/>
      <c r="GM132" s="140"/>
    </row>
    <row r="133" spans="1:227" ht="11.25" customHeight="1" x14ac:dyDescent="0.25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</row>
    <row r="134" spans="1:227" ht="11.25" customHeight="1" x14ac:dyDescent="0.25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</row>
    <row r="135" spans="1:227" ht="11.25" customHeight="1" x14ac:dyDescent="0.25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</row>
    <row r="136" spans="1:227" ht="11.25" customHeight="1" x14ac:dyDescent="0.25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</row>
    <row r="137" spans="1:227" ht="11.25" customHeight="1" x14ac:dyDescent="0.25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</row>
    <row r="138" spans="1:227" ht="11.25" customHeight="1" x14ac:dyDescent="0.25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</row>
    <row r="139" spans="1:227" ht="11.25" customHeight="1" x14ac:dyDescent="0.25">
      <c r="A139" s="475" t="s">
        <v>624</v>
      </c>
      <c r="B139" s="475"/>
      <c r="C139" s="126"/>
      <c r="D139" s="126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</row>
    <row r="140" spans="1:227" ht="12" customHeight="1" x14ac:dyDescent="0.25">
      <c r="A140" s="167"/>
      <c r="B140" s="167"/>
      <c r="C140" s="167"/>
      <c r="D140" s="129" t="s">
        <v>70</v>
      </c>
      <c r="E140" s="130" t="s">
        <v>71</v>
      </c>
      <c r="F140" s="476"/>
      <c r="G140" s="404" t="str">
        <f>IF(LEN(INN)=0,"Не определено",INN)</f>
        <v>5261017382</v>
      </c>
      <c r="H140" s="404" t="str">
        <f>IF(LEN(KPP)=0,"Не определено",KPP)</f>
        <v>526101001</v>
      </c>
      <c r="I140" s="478" t="str">
        <f>IF(LEN(ORG)=0,"Не определено",ORG)</f>
        <v>ЗАО "Концерн "Термаль"</v>
      </c>
      <c r="J140" s="185"/>
      <c r="K140" s="404"/>
      <c r="L140" s="404"/>
      <c r="M140" s="478"/>
      <c r="N140" s="185"/>
      <c r="O140" s="186"/>
      <c r="P140" s="186"/>
      <c r="Q140" s="186"/>
      <c r="R140" s="186"/>
      <c r="S140" s="186"/>
      <c r="T140" s="186"/>
      <c r="U140" s="186"/>
      <c r="V140" s="186"/>
      <c r="W140" s="186"/>
      <c r="X140" s="187"/>
      <c r="Y140" s="188">
        <v>0</v>
      </c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  <c r="DL140" s="189"/>
      <c r="DM140" s="189"/>
      <c r="DN140" s="189"/>
      <c r="DO140" s="189"/>
      <c r="DP140" s="189"/>
      <c r="DQ140" s="190">
        <f>SUMIF($DO140:$DO141,"Мазут::I квартал (01.01 - 31.03)",$DF140:$DF141)</f>
        <v>0</v>
      </c>
      <c r="DR140" s="190">
        <f>SUMIF($DO140:$DO141,"Мазут::II квартал (01.04 - 30.06)",$DF140:$DF141)</f>
        <v>0</v>
      </c>
      <c r="DS140" s="190">
        <f>SUMIF($DO140:$DO141,"Мазут::III квартал (01.07 - 30.09)",$DF140:$DF141)</f>
        <v>0</v>
      </c>
      <c r="DT140" s="190">
        <f>SUMIF($DO140:$DO141,"Мазут::IV квартал (01.10 - 31.12)",$DF140:$DF141)</f>
        <v>0</v>
      </c>
      <c r="DU140" s="190">
        <f>SUMIF($DO140:$DO141,"Дизельное топливо::I квартал (01.01 - 31.03)",$DF140:$DF141)</f>
        <v>0</v>
      </c>
      <c r="DV140" s="190">
        <f>SUMIF($DO140:$DO141,"Дизельное топливо::II квартал (01.04 - 30.06)",$DF140:$DF141)</f>
        <v>0</v>
      </c>
      <c r="DW140" s="190">
        <f>SUMIF($DO140:$DO141,"Дизельное топливо::III квартал (01.07 - 30.09)",$DF140:$DF141)</f>
        <v>0</v>
      </c>
      <c r="DX140" s="190">
        <f>SUMIF($DO140:$DO141,"Дизельное топливо::IV квартал (01.10 - 31.12)",$DF140:$DF141)</f>
        <v>0</v>
      </c>
      <c r="DY140" s="190">
        <f>SUMIF($DO140:$DO141,"Уголь::I квартал (01.01 - 31.03)",$DF140:$DF141)</f>
        <v>0</v>
      </c>
      <c r="DZ140" s="190">
        <f>SUMIF($DO140:$DO141,"Уголь::II квартал (01.04 - 30.06)",$DF140:$DF141)</f>
        <v>0</v>
      </c>
      <c r="EA140" s="190">
        <f>SUMIF($DO140:$DO141,"Уголь::III квартал (01.07 - 30.09)",$DF140:$DF141)</f>
        <v>0</v>
      </c>
      <c r="EB140" s="190">
        <f>SUMIF($DO140:$DO141,"Уголь::IV квартал (01.10 - 31.12)",$DF140:$DF141)</f>
        <v>0</v>
      </c>
      <c r="EC140" s="187"/>
      <c r="ED140" s="189"/>
      <c r="EE140" s="189"/>
      <c r="EF140" s="189"/>
      <c r="EG140" s="189"/>
      <c r="EH140" s="189"/>
      <c r="EI140" s="189"/>
      <c r="EJ140" s="191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</row>
    <row r="141" spans="1:227" ht="12" customHeight="1" x14ac:dyDescent="0.25">
      <c r="A141" s="167"/>
      <c r="B141" s="167"/>
      <c r="C141" s="167"/>
      <c r="D141" s="167"/>
      <c r="E141" s="192"/>
      <c r="F141" s="477"/>
      <c r="G141" s="406"/>
      <c r="H141" s="406"/>
      <c r="I141" s="406"/>
      <c r="J141" s="186"/>
      <c r="K141" s="406"/>
      <c r="L141" s="406"/>
      <c r="M141" s="40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7"/>
      <c r="Y141" s="189"/>
      <c r="Z141" s="193" t="s">
        <v>625</v>
      </c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  <c r="DY141" s="189"/>
      <c r="DZ141" s="189"/>
      <c r="EA141" s="189"/>
      <c r="EB141" s="189"/>
      <c r="EC141" s="189"/>
      <c r="ED141" s="189"/>
      <c r="EE141" s="189"/>
      <c r="EF141" s="189"/>
      <c r="EG141" s="189"/>
      <c r="EH141" s="189"/>
      <c r="EI141" s="189"/>
      <c r="EJ141" s="191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</row>
    <row r="142" spans="1:227" ht="11.25" customHeight="1" x14ac:dyDescent="0.25">
      <c r="A142" s="126"/>
      <c r="B142" s="126"/>
      <c r="C142" s="126"/>
      <c r="D142" s="126"/>
      <c r="E142" s="126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  <c r="DM142" s="140"/>
      <c r="DN142" s="140"/>
      <c r="DO142" s="140"/>
      <c r="DP142" s="140"/>
      <c r="DQ142" s="140"/>
      <c r="DR142" s="140"/>
      <c r="DS142" s="140"/>
      <c r="DT142" s="140"/>
      <c r="DU142" s="140"/>
      <c r="DV142" s="140"/>
      <c r="DW142" s="140"/>
      <c r="DX142" s="140"/>
      <c r="DY142" s="140"/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</row>
    <row r="143" spans="1:227" ht="11.25" customHeight="1" x14ac:dyDescent="0.25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</row>
    <row r="144" spans="1:227" ht="11.25" customHeight="1" x14ac:dyDescent="0.25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</row>
    <row r="145" spans="1:195" ht="11.25" customHeight="1" x14ac:dyDescent="0.25">
      <c r="A145" s="475" t="s">
        <v>626</v>
      </c>
      <c r="B145" s="475"/>
      <c r="C145" s="126"/>
      <c r="D145" s="126"/>
      <c r="E145" s="126"/>
      <c r="F145" s="126"/>
      <c r="G145" s="126"/>
      <c r="H145" s="126"/>
      <c r="I145" s="126"/>
      <c r="J145" s="127"/>
      <c r="K145" s="126"/>
      <c r="L145" s="126"/>
      <c r="M145" s="126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</row>
    <row r="146" spans="1:195" ht="12" customHeight="1" x14ac:dyDescent="0.25">
      <c r="A146" s="167"/>
      <c r="B146" s="167"/>
      <c r="C146" s="167"/>
      <c r="D146" s="167"/>
      <c r="E146" s="194"/>
      <c r="F146" s="216"/>
      <c r="G146" s="216"/>
      <c r="H146" s="216"/>
      <c r="I146" s="216"/>
      <c r="J146" s="473"/>
      <c r="K146" s="127"/>
      <c r="L146" s="181"/>
      <c r="M146" s="181"/>
      <c r="N146" s="469"/>
      <c r="O146" s="469"/>
      <c r="P146" s="469"/>
      <c r="Q146" s="469"/>
      <c r="R146" s="469"/>
      <c r="S146" s="473"/>
      <c r="T146" s="195"/>
      <c r="U146" s="469"/>
      <c r="V146" s="469"/>
      <c r="W146" s="469"/>
      <c r="X146" s="471" t="s">
        <v>71</v>
      </c>
      <c r="Y146" s="469"/>
      <c r="Z146" s="464"/>
      <c r="AA146" s="466"/>
      <c r="AB146" s="196" t="s">
        <v>627</v>
      </c>
      <c r="AC146" s="236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233"/>
      <c r="AE146" s="234"/>
      <c r="AF146" s="234"/>
      <c r="AG146" s="234"/>
      <c r="AH146" s="235"/>
      <c r="AI146" s="197"/>
      <c r="AJ146" s="233"/>
      <c r="AK146" s="234"/>
      <c r="AL146" s="234"/>
      <c r="AM146" s="234"/>
      <c r="AN146" s="235"/>
      <c r="AO146" s="197"/>
      <c r="AP146" s="197"/>
      <c r="AQ146" s="229"/>
      <c r="AR146" s="229"/>
      <c r="AS146" s="229"/>
      <c r="AT146" s="229"/>
      <c r="AU146" s="229"/>
      <c r="AV146" s="229"/>
      <c r="AW146" s="231"/>
      <c r="AX146" s="230"/>
      <c r="AY146" s="229"/>
      <c r="AZ146" s="232"/>
      <c r="BA146" s="197"/>
      <c r="BB146" s="229"/>
      <c r="BC146" s="197"/>
      <c r="BD146" s="199"/>
      <c r="BE146" s="197"/>
      <c r="BF146" s="227"/>
      <c r="BG146" s="197"/>
      <c r="BH146" s="227"/>
      <c r="BI146" s="197"/>
      <c r="BJ146" s="197"/>
      <c r="BK146" s="197"/>
      <c r="BL146" s="227"/>
      <c r="BM146" s="197"/>
      <c r="BN146" s="227"/>
      <c r="BO146" s="197"/>
      <c r="BP146" s="197"/>
      <c r="BQ146" s="197"/>
      <c r="BR146" s="197"/>
      <c r="BS146" s="197"/>
      <c r="BT146" s="197"/>
      <c r="BU146" s="197"/>
      <c r="BV146" s="199"/>
      <c r="BW146" s="197"/>
      <c r="BX146" s="197"/>
      <c r="BY146" s="197"/>
      <c r="BZ146" s="198"/>
      <c r="CA146" s="227"/>
      <c r="CB146" s="198"/>
      <c r="CC146" s="190">
        <f t="shared" ref="CC146:CH146" si="13">IF($CI146=0,0,(CC147*$CI147+CC148*$CI148+CC149*$CI149)/$CI146)</f>
        <v>0</v>
      </c>
      <c r="CD146" s="190">
        <f t="shared" si="13"/>
        <v>0</v>
      </c>
      <c r="CE146" s="190">
        <f t="shared" si="13"/>
        <v>0</v>
      </c>
      <c r="CF146" s="190">
        <f t="shared" si="13"/>
        <v>0</v>
      </c>
      <c r="CG146" s="190">
        <f t="shared" si="13"/>
        <v>0</v>
      </c>
      <c r="CH146" s="190">
        <f t="shared" si="13"/>
        <v>0</v>
      </c>
      <c r="CI146" s="190">
        <f>SUM(CI147:CI149)</f>
        <v>0</v>
      </c>
      <c r="CJ146" s="190">
        <f>SUM(CJ147:CJ149)</f>
        <v>0</v>
      </c>
      <c r="CK146" s="190">
        <f>SUM(CK147:CK149)</f>
        <v>0</v>
      </c>
      <c r="CL146" s="197"/>
      <c r="CM146" s="197"/>
      <c r="CN146" s="197"/>
      <c r="CO146" s="197"/>
      <c r="CP146" s="197"/>
      <c r="CQ146" s="237"/>
      <c r="CR146" s="197"/>
      <c r="CS146" s="237"/>
      <c r="CT146" s="237"/>
      <c r="CU146" s="197"/>
      <c r="CV146" s="199"/>
      <c r="CW146" s="199"/>
      <c r="CX146" s="199"/>
      <c r="CY146" s="199"/>
      <c r="CZ146" s="199"/>
      <c r="DA146" s="199"/>
      <c r="DB146" s="199"/>
      <c r="DC146" s="199"/>
      <c r="DD146" s="197"/>
      <c r="DE146" s="190">
        <f>SUM(DE147:DE149)</f>
        <v>0</v>
      </c>
      <c r="DF146" s="190">
        <f>SUM(DF147:DF149)</f>
        <v>0</v>
      </c>
      <c r="DG146" s="190">
        <f>SUM(DG147:DG149)</f>
        <v>0</v>
      </c>
      <c r="DH146" s="197"/>
      <c r="DI146" s="199"/>
      <c r="DJ146" s="178">
        <f>CI146</f>
        <v>0</v>
      </c>
      <c r="DK146" s="190">
        <f>DI146+DJ146</f>
        <v>0</v>
      </c>
      <c r="DL146" s="190">
        <f>SUM(DL147:DL149)</f>
        <v>0</v>
      </c>
      <c r="DM146" s="265">
        <f>IF(LOWER(CA146)="мазутопровод",0,DK146-DL146)</f>
        <v>0</v>
      </c>
      <c r="DN146" s="197"/>
      <c r="DO146" s="197" t="str">
        <f>Z146&amp;"::"&amp;AB146</f>
        <v>::I квартал (01.01 - 31.03)</v>
      </c>
      <c r="DP146" s="197"/>
      <c r="DQ146" s="197"/>
      <c r="DR146" s="197"/>
      <c r="DS146" s="197"/>
      <c r="DT146" s="197"/>
      <c r="DU146" s="197"/>
      <c r="DV146" s="197"/>
      <c r="DW146" s="197"/>
      <c r="DX146" s="197"/>
      <c r="DY146" s="197"/>
      <c r="DZ146" s="197"/>
      <c r="EA146" s="197"/>
      <c r="EB146" s="197"/>
      <c r="EC146" s="197"/>
      <c r="ED146" s="197"/>
      <c r="EE146" s="197"/>
      <c r="EF146" s="197"/>
      <c r="EG146" s="197"/>
      <c r="EH146" s="197"/>
      <c r="EI146" s="260"/>
      <c r="EJ146" s="191"/>
      <c r="EK146" s="167"/>
      <c r="EL146" s="167"/>
      <c r="EM146" s="167"/>
      <c r="EN146" s="167"/>
      <c r="EO146" s="167"/>
      <c r="EP146" s="167"/>
      <c r="EQ146" s="167"/>
      <c r="ER146" s="167"/>
      <c r="ES146" s="167"/>
      <c r="ET146" s="167"/>
      <c r="EU146" s="167"/>
      <c r="EV146" s="167"/>
      <c r="EW146" s="167"/>
      <c r="EX146" s="167"/>
      <c r="EY146" s="167"/>
      <c r="EZ146" s="167"/>
      <c r="FA146" s="167"/>
      <c r="FB146" s="167"/>
      <c r="FC146" s="167"/>
      <c r="FD146" s="167"/>
      <c r="FE146" s="167"/>
      <c r="FF146" s="167"/>
      <c r="FG146" s="167"/>
      <c r="FH146" s="167"/>
      <c r="FI146" s="167"/>
      <c r="FJ146" s="167"/>
      <c r="FK146" s="167"/>
      <c r="FL146" s="167"/>
      <c r="FM146" s="167"/>
      <c r="FN146" s="167"/>
      <c r="FO146" s="167"/>
      <c r="FP146" s="167"/>
      <c r="FQ146" s="167"/>
      <c r="FR146" s="167"/>
      <c r="FS146" s="167"/>
      <c r="FT146" s="167"/>
      <c r="FU146" s="167"/>
      <c r="FV146" s="167"/>
      <c r="FW146" s="167"/>
      <c r="FX146" s="167"/>
      <c r="FY146" s="167"/>
      <c r="FZ146" s="167"/>
      <c r="GA146" s="167"/>
      <c r="GB146" s="167"/>
      <c r="GC146" s="167"/>
      <c r="GD146" s="167"/>
      <c r="GE146" s="167"/>
      <c r="GF146" s="167"/>
      <c r="GG146" s="167"/>
      <c r="GH146" s="167"/>
      <c r="GI146" s="167"/>
      <c r="GJ146" s="167"/>
      <c r="GK146" s="167"/>
      <c r="GL146" s="167"/>
      <c r="GM146" s="167"/>
    </row>
    <row r="147" spans="1:195" ht="12" customHeight="1" x14ac:dyDescent="0.25">
      <c r="A147" s="167"/>
      <c r="B147" s="167"/>
      <c r="C147" s="167"/>
      <c r="D147" s="167"/>
      <c r="E147" s="194"/>
      <c r="F147" s="216"/>
      <c r="G147" s="216"/>
      <c r="H147" s="216"/>
      <c r="I147" s="216"/>
      <c r="J147" s="474"/>
      <c r="K147" s="127"/>
      <c r="L147" s="181"/>
      <c r="M147" s="181"/>
      <c r="N147" s="470"/>
      <c r="O147" s="470"/>
      <c r="P147" s="470"/>
      <c r="Q147" s="470"/>
      <c r="R147" s="470"/>
      <c r="S147" s="474"/>
      <c r="T147" s="195"/>
      <c r="U147" s="470"/>
      <c r="V147" s="470"/>
      <c r="W147" s="470"/>
      <c r="X147" s="472"/>
      <c r="Y147" s="470"/>
      <c r="Z147" s="465"/>
      <c r="AA147" s="467"/>
      <c r="AB147" s="196" t="s">
        <v>628</v>
      </c>
      <c r="AC147" s="226" t="s">
        <v>75</v>
      </c>
      <c r="AD147" s="249"/>
      <c r="AE147" s="250"/>
      <c r="AF147" s="250"/>
      <c r="AG147" s="251"/>
      <c r="AH147" s="252"/>
      <c r="AI147" s="197"/>
      <c r="AJ147" s="249"/>
      <c r="AK147" s="250"/>
      <c r="AL147" s="250"/>
      <c r="AM147" s="251"/>
      <c r="AN147" s="252"/>
      <c r="AO147" s="197"/>
      <c r="AP147" s="197"/>
      <c r="AQ147" s="253"/>
      <c r="AR147" s="350"/>
      <c r="AS147" s="253"/>
      <c r="AT147" s="253"/>
      <c r="AU147" s="350"/>
      <c r="AV147" s="253"/>
      <c r="AW147" s="254"/>
      <c r="AX147" s="255"/>
      <c r="AY147" s="256"/>
      <c r="AZ147" s="350"/>
      <c r="BA147" s="197"/>
      <c r="BB147" s="253"/>
      <c r="BC147" s="197"/>
      <c r="BD147" s="257"/>
      <c r="BE147" s="197"/>
      <c r="BF147" s="258"/>
      <c r="BG147" s="197"/>
      <c r="BH147" s="258"/>
      <c r="BI147" s="197"/>
      <c r="BJ147" s="197"/>
      <c r="BK147" s="197"/>
      <c r="BL147" s="254"/>
      <c r="BM147" s="197"/>
      <c r="BN147" s="254"/>
      <c r="BO147" s="197"/>
      <c r="BP147" s="197"/>
      <c r="BQ147" s="197"/>
      <c r="BR147" s="197"/>
      <c r="BS147" s="197"/>
      <c r="BT147" s="197"/>
      <c r="BU147" s="197"/>
      <c r="BV147" s="228"/>
      <c r="BW147" s="197"/>
      <c r="BX147" s="197"/>
      <c r="BY147" s="197"/>
      <c r="BZ147" s="198"/>
      <c r="CA147" s="259"/>
      <c r="CB147" s="198"/>
      <c r="CC147" s="183"/>
      <c r="CD147" s="190">
        <f>CC147*$T147</f>
        <v>0</v>
      </c>
      <c r="CE147" s="183"/>
      <c r="CF147" s="190">
        <f>CE147*$T147</f>
        <v>0</v>
      </c>
      <c r="CG147" s="190">
        <f>CC147-CE147-CW147</f>
        <v>0</v>
      </c>
      <c r="CH147" s="190">
        <f>CD147-CF147-CW147*$T147</f>
        <v>0</v>
      </c>
      <c r="CI147" s="183"/>
      <c r="CJ147" s="190">
        <f t="shared" ref="CJ147:CK149" si="14">CC147*$CI147/1000</f>
        <v>0</v>
      </c>
      <c r="CK147" s="190">
        <f t="shared" si="14"/>
        <v>0</v>
      </c>
      <c r="CL147" s="197"/>
      <c r="CM147" s="197"/>
      <c r="CN147" s="197"/>
      <c r="CO147" s="197"/>
      <c r="CP147" s="197"/>
      <c r="CQ147" s="238"/>
      <c r="CR147" s="197"/>
      <c r="CS147" s="237"/>
      <c r="CT147" s="237"/>
      <c r="CU147" s="197"/>
      <c r="CV147" s="199"/>
      <c r="CW147" s="199"/>
      <c r="CX147" s="199"/>
      <c r="CY147" s="199"/>
      <c r="CZ147" s="199"/>
      <c r="DA147" s="199"/>
      <c r="DB147" s="199"/>
      <c r="DC147" s="199"/>
      <c r="DD147" s="197"/>
      <c r="DE147" s="190">
        <f>SUM(DF147:DG147)</f>
        <v>0</v>
      </c>
      <c r="DF147" s="183"/>
      <c r="DG147" s="183"/>
      <c r="DH147" s="197"/>
      <c r="DI147" s="199"/>
      <c r="DJ147" s="199"/>
      <c r="DK147" s="199"/>
      <c r="DL147" s="212">
        <f>DE147</f>
        <v>0</v>
      </c>
      <c r="DM147" s="199"/>
      <c r="DN147" s="197"/>
      <c r="DO147" s="197"/>
      <c r="DP147" s="197"/>
      <c r="DQ147" s="197"/>
      <c r="DR147" s="197"/>
      <c r="DS147" s="197"/>
      <c r="DT147" s="197"/>
      <c r="DU147" s="197"/>
      <c r="DV147" s="197"/>
      <c r="DW147" s="197"/>
      <c r="DX147" s="197"/>
      <c r="DY147" s="197"/>
      <c r="DZ147" s="197"/>
      <c r="EA147" s="197"/>
      <c r="EB147" s="197"/>
      <c r="EC147" s="197"/>
      <c r="ED147" s="197"/>
      <c r="EE147" s="197"/>
      <c r="EF147" s="197"/>
      <c r="EG147" s="197"/>
      <c r="EH147" s="197"/>
      <c r="EI147" s="260"/>
      <c r="EJ147" s="191"/>
      <c r="EK147" s="167"/>
      <c r="EL147" s="167"/>
      <c r="EM147" s="167"/>
      <c r="EN147" s="167"/>
      <c r="EO147" s="167"/>
      <c r="EP147" s="167"/>
      <c r="EQ147" s="167"/>
      <c r="ER147" s="167"/>
      <c r="ES147" s="167"/>
      <c r="ET147" s="167"/>
      <c r="EU147" s="167"/>
      <c r="EV147" s="167"/>
      <c r="EW147" s="167"/>
      <c r="EX147" s="167"/>
      <c r="EY147" s="167"/>
      <c r="EZ147" s="167"/>
      <c r="FA147" s="167"/>
      <c r="FB147" s="167"/>
      <c r="FC147" s="167"/>
      <c r="FD147" s="167"/>
      <c r="FE147" s="167"/>
      <c r="FF147" s="167"/>
      <c r="FG147" s="167"/>
      <c r="FH147" s="167"/>
      <c r="FI147" s="167"/>
      <c r="FJ147" s="167"/>
      <c r="FK147" s="167"/>
      <c r="FL147" s="167"/>
      <c r="FM147" s="167"/>
      <c r="FN147" s="167"/>
      <c r="FO147" s="167"/>
      <c r="FP147" s="167"/>
      <c r="FQ147" s="167"/>
      <c r="FR147" s="167"/>
      <c r="FS147" s="167"/>
      <c r="FT147" s="167"/>
      <c r="FU147" s="167"/>
      <c r="FV147" s="167"/>
      <c r="FW147" s="167"/>
      <c r="FX147" s="167"/>
      <c r="FY147" s="167"/>
      <c r="FZ147" s="167"/>
      <c r="GA147" s="167"/>
      <c r="GB147" s="167"/>
      <c r="GC147" s="167"/>
      <c r="GD147" s="167"/>
      <c r="GE147" s="167"/>
      <c r="GF147" s="167"/>
      <c r="GG147" s="167"/>
      <c r="GH147" s="167"/>
      <c r="GI147" s="167"/>
      <c r="GJ147" s="167"/>
      <c r="GK147" s="167"/>
      <c r="GL147" s="167"/>
      <c r="GM147" s="167"/>
    </row>
    <row r="148" spans="1:195" ht="12" customHeight="1" x14ac:dyDescent="0.25">
      <c r="A148" s="167"/>
      <c r="B148" s="167"/>
      <c r="C148" s="167"/>
      <c r="D148" s="167"/>
      <c r="E148" s="194"/>
      <c r="F148" s="216"/>
      <c r="G148" s="216"/>
      <c r="H148" s="216"/>
      <c r="I148" s="216"/>
      <c r="J148" s="474"/>
      <c r="K148" s="127"/>
      <c r="L148" s="181"/>
      <c r="M148" s="181"/>
      <c r="N148" s="470"/>
      <c r="O148" s="470"/>
      <c r="P148" s="470"/>
      <c r="Q148" s="470"/>
      <c r="R148" s="470"/>
      <c r="S148" s="474"/>
      <c r="T148" s="195"/>
      <c r="U148" s="470"/>
      <c r="V148" s="470"/>
      <c r="W148" s="470"/>
      <c r="X148" s="472"/>
      <c r="Y148" s="470"/>
      <c r="Z148" s="465"/>
      <c r="AA148" s="467"/>
      <c r="AB148" s="196" t="s">
        <v>629</v>
      </c>
      <c r="AC148" s="226" t="s">
        <v>75</v>
      </c>
      <c r="AD148" s="249"/>
      <c r="AE148" s="250"/>
      <c r="AF148" s="250"/>
      <c r="AG148" s="251"/>
      <c r="AH148" s="252"/>
      <c r="AI148" s="197"/>
      <c r="AJ148" s="249"/>
      <c r="AK148" s="250"/>
      <c r="AL148" s="250"/>
      <c r="AM148" s="251"/>
      <c r="AN148" s="252"/>
      <c r="AO148" s="197"/>
      <c r="AP148" s="197"/>
      <c r="AQ148" s="253"/>
      <c r="AR148" s="350"/>
      <c r="AS148" s="253"/>
      <c r="AT148" s="253"/>
      <c r="AU148" s="350"/>
      <c r="AV148" s="253"/>
      <c r="AW148" s="254"/>
      <c r="AX148" s="255"/>
      <c r="AY148" s="256"/>
      <c r="AZ148" s="350"/>
      <c r="BA148" s="197"/>
      <c r="BB148" s="253"/>
      <c r="BC148" s="197"/>
      <c r="BD148" s="257"/>
      <c r="BE148" s="197"/>
      <c r="BF148" s="258"/>
      <c r="BG148" s="197"/>
      <c r="BH148" s="258"/>
      <c r="BI148" s="197"/>
      <c r="BJ148" s="197"/>
      <c r="BK148" s="197"/>
      <c r="BL148" s="254"/>
      <c r="BM148" s="197"/>
      <c r="BN148" s="254"/>
      <c r="BO148" s="197"/>
      <c r="BP148" s="197"/>
      <c r="BQ148" s="197"/>
      <c r="BR148" s="197"/>
      <c r="BS148" s="197"/>
      <c r="BT148" s="197"/>
      <c r="BU148" s="197"/>
      <c r="BV148" s="228"/>
      <c r="BW148" s="197"/>
      <c r="BX148" s="197"/>
      <c r="BY148" s="197"/>
      <c r="BZ148" s="198"/>
      <c r="CA148" s="259"/>
      <c r="CB148" s="198"/>
      <c r="CC148" s="183"/>
      <c r="CD148" s="190">
        <f>CC148*$T148</f>
        <v>0</v>
      </c>
      <c r="CE148" s="183"/>
      <c r="CF148" s="190">
        <f>CE148*$T148</f>
        <v>0</v>
      </c>
      <c r="CG148" s="190">
        <f>CC148-CE148-CW148</f>
        <v>0</v>
      </c>
      <c r="CH148" s="190">
        <f>CD148-CF148-CW148*$T148</f>
        <v>0</v>
      </c>
      <c r="CI148" s="183"/>
      <c r="CJ148" s="190">
        <f t="shared" si="14"/>
        <v>0</v>
      </c>
      <c r="CK148" s="190">
        <f t="shared" si="14"/>
        <v>0</v>
      </c>
      <c r="CL148" s="197"/>
      <c r="CM148" s="197"/>
      <c r="CN148" s="197"/>
      <c r="CO148" s="197"/>
      <c r="CP148" s="197"/>
      <c r="CQ148" s="238"/>
      <c r="CR148" s="197"/>
      <c r="CS148" s="237"/>
      <c r="CT148" s="237"/>
      <c r="CU148" s="197"/>
      <c r="CV148" s="199"/>
      <c r="CW148" s="199"/>
      <c r="CX148" s="199"/>
      <c r="CY148" s="199"/>
      <c r="CZ148" s="199"/>
      <c r="DA148" s="199"/>
      <c r="DB148" s="199"/>
      <c r="DC148" s="199"/>
      <c r="DD148" s="197"/>
      <c r="DE148" s="190">
        <f>SUM(DF148:DG148)</f>
        <v>0</v>
      </c>
      <c r="DF148" s="183"/>
      <c r="DG148" s="183"/>
      <c r="DH148" s="197"/>
      <c r="DI148" s="199"/>
      <c r="DJ148" s="199"/>
      <c r="DK148" s="199"/>
      <c r="DL148" s="212">
        <f>DE148</f>
        <v>0</v>
      </c>
      <c r="DM148" s="199"/>
      <c r="DN148" s="197"/>
      <c r="DO148" s="197"/>
      <c r="DP148" s="197"/>
      <c r="DQ148" s="197"/>
      <c r="DR148" s="197"/>
      <c r="DS148" s="197"/>
      <c r="DT148" s="197"/>
      <c r="DU148" s="197"/>
      <c r="DV148" s="197"/>
      <c r="DW148" s="197"/>
      <c r="DX148" s="197"/>
      <c r="DY148" s="197"/>
      <c r="DZ148" s="197"/>
      <c r="EA148" s="197"/>
      <c r="EB148" s="197"/>
      <c r="EC148" s="197"/>
      <c r="ED148" s="197"/>
      <c r="EE148" s="197"/>
      <c r="EF148" s="197"/>
      <c r="EG148" s="197"/>
      <c r="EH148" s="197"/>
      <c r="EI148" s="260"/>
      <c r="EJ148" s="191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7"/>
      <c r="EW148" s="167"/>
      <c r="EX148" s="167"/>
      <c r="EY148" s="167"/>
      <c r="EZ148" s="167"/>
      <c r="FA148" s="167"/>
      <c r="FB148" s="167"/>
      <c r="FC148" s="167"/>
      <c r="FD148" s="167"/>
      <c r="FE148" s="167"/>
      <c r="FF148" s="167"/>
      <c r="FG148" s="167"/>
      <c r="FH148" s="167"/>
      <c r="FI148" s="167"/>
      <c r="FJ148" s="167"/>
      <c r="FK148" s="167"/>
      <c r="FL148" s="167"/>
      <c r="FM148" s="167"/>
      <c r="FN148" s="167"/>
      <c r="FO148" s="167"/>
      <c r="FP148" s="167"/>
      <c r="FQ148" s="167"/>
      <c r="FR148" s="167"/>
      <c r="FS148" s="167"/>
      <c r="FT148" s="167"/>
      <c r="FU148" s="167"/>
      <c r="FV148" s="167"/>
      <c r="FW148" s="167"/>
      <c r="FX148" s="167"/>
      <c r="FY148" s="167"/>
      <c r="FZ148" s="167"/>
      <c r="GA148" s="167"/>
      <c r="GB148" s="167"/>
      <c r="GC148" s="167"/>
      <c r="GD148" s="167"/>
      <c r="GE148" s="167"/>
      <c r="GF148" s="167"/>
      <c r="GG148" s="167"/>
      <c r="GH148" s="167"/>
      <c r="GI148" s="167"/>
      <c r="GJ148" s="167"/>
      <c r="GK148" s="167"/>
      <c r="GL148" s="167"/>
      <c r="GM148" s="167"/>
    </row>
    <row r="149" spans="1:195" ht="12" customHeight="1" x14ac:dyDescent="0.25">
      <c r="A149" s="167"/>
      <c r="B149" s="167"/>
      <c r="C149" s="167"/>
      <c r="D149" s="167"/>
      <c r="E149" s="194"/>
      <c r="F149" s="216"/>
      <c r="G149" s="216"/>
      <c r="H149" s="216"/>
      <c r="I149" s="216"/>
      <c r="J149" s="474"/>
      <c r="K149" s="127"/>
      <c r="L149" s="181"/>
      <c r="M149" s="181"/>
      <c r="N149" s="470"/>
      <c r="O149" s="470"/>
      <c r="P149" s="470"/>
      <c r="Q149" s="470"/>
      <c r="R149" s="470"/>
      <c r="S149" s="474"/>
      <c r="T149" s="195"/>
      <c r="U149" s="470"/>
      <c r="V149" s="470"/>
      <c r="W149" s="470"/>
      <c r="X149" s="472"/>
      <c r="Y149" s="470"/>
      <c r="Z149" s="465"/>
      <c r="AA149" s="467"/>
      <c r="AB149" s="196" t="s">
        <v>630</v>
      </c>
      <c r="AC149" s="226" t="s">
        <v>75</v>
      </c>
      <c r="AD149" s="249"/>
      <c r="AE149" s="250"/>
      <c r="AF149" s="250"/>
      <c r="AG149" s="251"/>
      <c r="AH149" s="252"/>
      <c r="AI149" s="197"/>
      <c r="AJ149" s="249"/>
      <c r="AK149" s="250"/>
      <c r="AL149" s="250"/>
      <c r="AM149" s="251"/>
      <c r="AN149" s="252"/>
      <c r="AO149" s="197"/>
      <c r="AP149" s="197"/>
      <c r="AQ149" s="253"/>
      <c r="AR149" s="350"/>
      <c r="AS149" s="253"/>
      <c r="AT149" s="253"/>
      <c r="AU149" s="350"/>
      <c r="AV149" s="253"/>
      <c r="AW149" s="254"/>
      <c r="AX149" s="255"/>
      <c r="AY149" s="256"/>
      <c r="AZ149" s="350"/>
      <c r="BA149" s="197"/>
      <c r="BB149" s="253"/>
      <c r="BC149" s="197"/>
      <c r="BD149" s="257"/>
      <c r="BE149" s="197"/>
      <c r="BF149" s="258"/>
      <c r="BG149" s="197"/>
      <c r="BH149" s="258"/>
      <c r="BI149" s="197"/>
      <c r="BJ149" s="197"/>
      <c r="BK149" s="197"/>
      <c r="BL149" s="254"/>
      <c r="BM149" s="197"/>
      <c r="BN149" s="254"/>
      <c r="BO149" s="197"/>
      <c r="BP149" s="197"/>
      <c r="BQ149" s="197"/>
      <c r="BR149" s="197"/>
      <c r="BS149" s="197"/>
      <c r="BT149" s="197"/>
      <c r="BU149" s="197"/>
      <c r="BV149" s="228"/>
      <c r="BW149" s="197"/>
      <c r="BX149" s="197"/>
      <c r="BY149" s="197"/>
      <c r="BZ149" s="198"/>
      <c r="CA149" s="259"/>
      <c r="CB149" s="198"/>
      <c r="CC149" s="183"/>
      <c r="CD149" s="190">
        <f>CC149*$T149</f>
        <v>0</v>
      </c>
      <c r="CE149" s="183"/>
      <c r="CF149" s="190">
        <f>CE149*$T149</f>
        <v>0</v>
      </c>
      <c r="CG149" s="190">
        <f>CC149-CE149-CW149</f>
        <v>0</v>
      </c>
      <c r="CH149" s="190">
        <f>CD149-CF149-CW149*$T149</f>
        <v>0</v>
      </c>
      <c r="CI149" s="183"/>
      <c r="CJ149" s="190">
        <f t="shared" si="14"/>
        <v>0</v>
      </c>
      <c r="CK149" s="190">
        <f t="shared" si="14"/>
        <v>0</v>
      </c>
      <c r="CL149" s="197"/>
      <c r="CM149" s="197"/>
      <c r="CN149" s="197"/>
      <c r="CO149" s="197"/>
      <c r="CP149" s="197"/>
      <c r="CQ149" s="238"/>
      <c r="CR149" s="197"/>
      <c r="CS149" s="237"/>
      <c r="CT149" s="237"/>
      <c r="CU149" s="197"/>
      <c r="CV149" s="199"/>
      <c r="CW149" s="199"/>
      <c r="CX149" s="199"/>
      <c r="CY149" s="199"/>
      <c r="CZ149" s="199"/>
      <c r="DA149" s="199"/>
      <c r="DB149" s="199"/>
      <c r="DC149" s="199"/>
      <c r="DD149" s="197"/>
      <c r="DE149" s="190">
        <f>SUM(DF149:DG149)</f>
        <v>0</v>
      </c>
      <c r="DF149" s="183"/>
      <c r="DG149" s="183"/>
      <c r="DH149" s="197"/>
      <c r="DI149" s="199"/>
      <c r="DJ149" s="199"/>
      <c r="DK149" s="199"/>
      <c r="DL149" s="212">
        <f>DE149</f>
        <v>0</v>
      </c>
      <c r="DM149" s="199"/>
      <c r="DN149" s="197"/>
      <c r="DO149" s="197"/>
      <c r="DP149" s="197"/>
      <c r="DQ149" s="197"/>
      <c r="DR149" s="197"/>
      <c r="DS149" s="197"/>
      <c r="DT149" s="197"/>
      <c r="DU149" s="197"/>
      <c r="DV149" s="197"/>
      <c r="DW149" s="197"/>
      <c r="DX149" s="197"/>
      <c r="DY149" s="197"/>
      <c r="DZ149" s="197"/>
      <c r="EA149" s="197"/>
      <c r="EB149" s="197"/>
      <c r="EC149" s="197"/>
      <c r="ED149" s="197"/>
      <c r="EE149" s="197"/>
      <c r="EF149" s="197"/>
      <c r="EG149" s="197"/>
      <c r="EH149" s="197"/>
      <c r="EI149" s="260"/>
      <c r="EJ149" s="191"/>
      <c r="EK149" s="167"/>
      <c r="EL149" s="167"/>
      <c r="EM149" s="167"/>
      <c r="EN149" s="167"/>
      <c r="EO149" s="167"/>
      <c r="EP149" s="167"/>
      <c r="EQ149" s="167"/>
      <c r="ER149" s="167"/>
      <c r="ES149" s="167"/>
      <c r="ET149" s="167"/>
      <c r="EU149" s="167"/>
      <c r="EV149" s="167"/>
      <c r="EW149" s="167"/>
      <c r="EX149" s="167"/>
      <c r="EY149" s="167"/>
      <c r="EZ149" s="167"/>
      <c r="FA149" s="167"/>
      <c r="FB149" s="167"/>
      <c r="FC149" s="167"/>
      <c r="FD149" s="167"/>
      <c r="FE149" s="167"/>
      <c r="FF149" s="167"/>
      <c r="FG149" s="167"/>
      <c r="FH149" s="167"/>
      <c r="FI149" s="167"/>
      <c r="FJ149" s="167"/>
      <c r="FK149" s="167"/>
      <c r="FL149" s="167"/>
      <c r="FM149" s="167"/>
      <c r="FN149" s="167"/>
      <c r="FO149" s="167"/>
      <c r="FP149" s="167"/>
      <c r="FQ149" s="167"/>
      <c r="FR149" s="167"/>
      <c r="FS149" s="167"/>
      <c r="FT149" s="167"/>
      <c r="FU149" s="167"/>
      <c r="FV149" s="167"/>
      <c r="FW149" s="167"/>
      <c r="FX149" s="167"/>
      <c r="FY149" s="167"/>
      <c r="FZ149" s="167"/>
      <c r="GA149" s="167"/>
      <c r="GB149" s="167"/>
      <c r="GC149" s="167"/>
      <c r="GD149" s="167"/>
      <c r="GE149" s="167"/>
      <c r="GF149" s="167"/>
      <c r="GG149" s="167"/>
      <c r="GH149" s="167"/>
      <c r="GI149" s="167"/>
      <c r="GJ149" s="167"/>
      <c r="GK149" s="167"/>
      <c r="GL149" s="167"/>
      <c r="GM149" s="167"/>
    </row>
    <row r="150" spans="1:195" ht="12" customHeight="1" x14ac:dyDescent="0.25">
      <c r="A150" s="167"/>
      <c r="B150" s="167"/>
      <c r="C150" s="167"/>
      <c r="D150" s="167"/>
      <c r="E150" s="194"/>
      <c r="F150" s="216"/>
      <c r="G150" s="216"/>
      <c r="H150" s="216"/>
      <c r="I150" s="216"/>
      <c r="J150" s="474"/>
      <c r="K150" s="127"/>
      <c r="L150" s="181"/>
      <c r="M150" s="181"/>
      <c r="N150" s="470"/>
      <c r="O150" s="470"/>
      <c r="P150" s="470"/>
      <c r="Q150" s="470"/>
      <c r="R150" s="470"/>
      <c r="S150" s="474"/>
      <c r="T150" s="195"/>
      <c r="U150" s="470"/>
      <c r="V150" s="470"/>
      <c r="W150" s="470"/>
      <c r="X150" s="472"/>
      <c r="Y150" s="470"/>
      <c r="Z150" s="465"/>
      <c r="AA150" s="467"/>
      <c r="AB150" s="196" t="s">
        <v>631</v>
      </c>
      <c r="AC150" s="236" t="str">
        <f>IF(OR(AC151="да",AC152="да",AC153="да"),"да",IF(OR(AC151="использовались запасы прошлых периодов",AC152="использовались запасы прошлых периодов",AC153="использовались запасы прошлых периодов"),"использовались запасы прошлых периодов","топливо не использовалось"))</f>
        <v>да</v>
      </c>
      <c r="AD150" s="233"/>
      <c r="AE150" s="234"/>
      <c r="AF150" s="234"/>
      <c r="AG150" s="234"/>
      <c r="AH150" s="235"/>
      <c r="AI150" s="197"/>
      <c r="AJ150" s="233"/>
      <c r="AK150" s="234"/>
      <c r="AL150" s="234"/>
      <c r="AM150" s="234"/>
      <c r="AN150" s="235"/>
      <c r="AO150" s="197"/>
      <c r="AP150" s="197"/>
      <c r="AQ150" s="229"/>
      <c r="AR150" s="229"/>
      <c r="AS150" s="229"/>
      <c r="AT150" s="229"/>
      <c r="AU150" s="229"/>
      <c r="AV150" s="229"/>
      <c r="AW150" s="231"/>
      <c r="AX150" s="230"/>
      <c r="AY150" s="229"/>
      <c r="AZ150" s="232"/>
      <c r="BA150" s="197"/>
      <c r="BB150" s="229"/>
      <c r="BC150" s="197"/>
      <c r="BD150" s="199"/>
      <c r="BE150" s="197"/>
      <c r="BF150" s="227"/>
      <c r="BG150" s="197"/>
      <c r="BH150" s="227"/>
      <c r="BI150" s="197"/>
      <c r="BJ150" s="197"/>
      <c r="BK150" s="197"/>
      <c r="BL150" s="227"/>
      <c r="BM150" s="197"/>
      <c r="BN150" s="227"/>
      <c r="BO150" s="197"/>
      <c r="BP150" s="197"/>
      <c r="BQ150" s="197"/>
      <c r="BR150" s="197"/>
      <c r="BS150" s="197"/>
      <c r="BT150" s="197"/>
      <c r="BU150" s="197"/>
      <c r="BV150" s="199"/>
      <c r="BW150" s="197"/>
      <c r="BX150" s="197"/>
      <c r="BY150" s="197"/>
      <c r="BZ150" s="198"/>
      <c r="CA150" s="227"/>
      <c r="CB150" s="198"/>
      <c r="CC150" s="190">
        <f t="shared" ref="CC150:CH150" si="15">IF($CI150=0,0,(CC151*$CI151+CC152*$CI152+CC153*$CI153)/$CI150)</f>
        <v>0</v>
      </c>
      <c r="CD150" s="190">
        <f t="shared" si="15"/>
        <v>0</v>
      </c>
      <c r="CE150" s="190">
        <f t="shared" si="15"/>
        <v>0</v>
      </c>
      <c r="CF150" s="190">
        <f t="shared" si="15"/>
        <v>0</v>
      </c>
      <c r="CG150" s="190">
        <f t="shared" si="15"/>
        <v>0</v>
      </c>
      <c r="CH150" s="190">
        <f t="shared" si="15"/>
        <v>0</v>
      </c>
      <c r="CI150" s="190">
        <f>SUM(CI151:CI153)</f>
        <v>0</v>
      </c>
      <c r="CJ150" s="190">
        <f>SUM(CJ151:CJ153)</f>
        <v>0</v>
      </c>
      <c r="CK150" s="190">
        <f>SUM(CK151:CK153)</f>
        <v>0</v>
      </c>
      <c r="CL150" s="197"/>
      <c r="CM150" s="197"/>
      <c r="CN150" s="197"/>
      <c r="CO150" s="197"/>
      <c r="CP150" s="197"/>
      <c r="CQ150" s="237"/>
      <c r="CR150" s="197"/>
      <c r="CS150" s="237"/>
      <c r="CT150" s="237"/>
      <c r="CU150" s="197"/>
      <c r="CV150" s="199"/>
      <c r="CW150" s="199"/>
      <c r="CX150" s="199"/>
      <c r="CY150" s="199"/>
      <c r="CZ150" s="199"/>
      <c r="DA150" s="199"/>
      <c r="DB150" s="199"/>
      <c r="DC150" s="199"/>
      <c r="DD150" s="197"/>
      <c r="DE150" s="190">
        <f>SUM(DE151:DE153)</f>
        <v>0</v>
      </c>
      <c r="DF150" s="190">
        <f>SUM(DF151:DF153)</f>
        <v>0</v>
      </c>
      <c r="DG150" s="190">
        <f>SUM(DG151:DG153)</f>
        <v>0</v>
      </c>
      <c r="DH150" s="197"/>
      <c r="DI150" s="199"/>
      <c r="DJ150" s="178">
        <f>CI150</f>
        <v>0</v>
      </c>
      <c r="DK150" s="190">
        <f>DJ150+IF(LEN(DM146)=0,DI146,DM146)</f>
        <v>0</v>
      </c>
      <c r="DL150" s="190">
        <f>SUM(DL151:DL153)</f>
        <v>0</v>
      </c>
      <c r="DM150" s="265">
        <f>IF(LOWER(CA150)="мазутопровод",0,DK150-DL150)</f>
        <v>0</v>
      </c>
      <c r="DN150" s="197"/>
      <c r="DO150" s="197" t="str">
        <f>Z146&amp;"::"&amp;AB150</f>
        <v>::II квартал (01.04 - 30.06)</v>
      </c>
      <c r="DP150" s="197"/>
      <c r="DQ150" s="197"/>
      <c r="DR150" s="197"/>
      <c r="DS150" s="197"/>
      <c r="DT150" s="197"/>
      <c r="DU150" s="197"/>
      <c r="DV150" s="197"/>
      <c r="DW150" s="197"/>
      <c r="DX150" s="197"/>
      <c r="DY150" s="197"/>
      <c r="DZ150" s="197"/>
      <c r="EA150" s="197"/>
      <c r="EB150" s="197"/>
      <c r="EC150" s="197"/>
      <c r="ED150" s="197"/>
      <c r="EE150" s="197"/>
      <c r="EF150" s="197"/>
      <c r="EG150" s="197"/>
      <c r="EH150" s="197"/>
      <c r="EI150" s="260"/>
      <c r="EJ150" s="191"/>
      <c r="EK150" s="167"/>
      <c r="EL150" s="167"/>
      <c r="EM150" s="167"/>
      <c r="EN150" s="167"/>
      <c r="EO150" s="167"/>
      <c r="EP150" s="167"/>
      <c r="EQ150" s="167"/>
      <c r="ER150" s="167"/>
      <c r="ES150" s="167"/>
      <c r="ET150" s="167"/>
      <c r="EU150" s="167"/>
      <c r="EV150" s="167"/>
      <c r="EW150" s="167"/>
      <c r="EX150" s="167"/>
      <c r="EY150" s="167"/>
      <c r="EZ150" s="167"/>
      <c r="FA150" s="167"/>
      <c r="FB150" s="167"/>
      <c r="FC150" s="167"/>
      <c r="FD150" s="167"/>
      <c r="FE150" s="167"/>
      <c r="FF150" s="167"/>
      <c r="FG150" s="167"/>
      <c r="FH150" s="167"/>
      <c r="FI150" s="167"/>
      <c r="FJ150" s="167"/>
      <c r="FK150" s="167"/>
      <c r="FL150" s="167"/>
      <c r="FM150" s="167"/>
      <c r="FN150" s="167"/>
      <c r="FO150" s="167"/>
      <c r="FP150" s="167"/>
      <c r="FQ150" s="167"/>
      <c r="FR150" s="167"/>
      <c r="FS150" s="167"/>
      <c r="FT150" s="167"/>
      <c r="FU150" s="167"/>
      <c r="FV150" s="167"/>
      <c r="FW150" s="167"/>
      <c r="FX150" s="167"/>
      <c r="FY150" s="167"/>
      <c r="FZ150" s="167"/>
      <c r="GA150" s="167"/>
      <c r="GB150" s="167"/>
      <c r="GC150" s="167"/>
      <c r="GD150" s="167"/>
      <c r="GE150" s="167"/>
      <c r="GF150" s="167"/>
      <c r="GG150" s="167"/>
      <c r="GH150" s="167"/>
      <c r="GI150" s="167"/>
      <c r="GJ150" s="167"/>
      <c r="GK150" s="167"/>
      <c r="GL150" s="167"/>
      <c r="GM150" s="167"/>
    </row>
    <row r="151" spans="1:195" ht="12" customHeight="1" x14ac:dyDescent="0.25">
      <c r="A151" s="167"/>
      <c r="B151" s="167"/>
      <c r="C151" s="167"/>
      <c r="D151" s="167"/>
      <c r="E151" s="194"/>
      <c r="F151" s="216"/>
      <c r="G151" s="216"/>
      <c r="H151" s="216"/>
      <c r="I151" s="216"/>
      <c r="J151" s="474"/>
      <c r="K151" s="127"/>
      <c r="L151" s="181"/>
      <c r="M151" s="181"/>
      <c r="N151" s="470"/>
      <c r="O151" s="470"/>
      <c r="P151" s="470"/>
      <c r="Q151" s="470"/>
      <c r="R151" s="470"/>
      <c r="S151" s="474"/>
      <c r="T151" s="195"/>
      <c r="U151" s="470"/>
      <c r="V151" s="470"/>
      <c r="W151" s="470"/>
      <c r="X151" s="472"/>
      <c r="Y151" s="470"/>
      <c r="Z151" s="465"/>
      <c r="AA151" s="467"/>
      <c r="AB151" s="196" t="s">
        <v>632</v>
      </c>
      <c r="AC151" s="289" t="s">
        <v>75</v>
      </c>
      <c r="AD151" s="249"/>
      <c r="AE151" s="250"/>
      <c r="AF151" s="250"/>
      <c r="AG151" s="251"/>
      <c r="AH151" s="252"/>
      <c r="AI151" s="197"/>
      <c r="AJ151" s="249"/>
      <c r="AK151" s="250"/>
      <c r="AL151" s="250"/>
      <c r="AM151" s="251"/>
      <c r="AN151" s="252"/>
      <c r="AO151" s="197"/>
      <c r="AP151" s="197" t="str">
        <f>IF(AO151="","",AO151)</f>
        <v/>
      </c>
      <c r="AQ151" s="253"/>
      <c r="AR151" s="350"/>
      <c r="AS151" s="253"/>
      <c r="AT151" s="253"/>
      <c r="AU151" s="350"/>
      <c r="AV151" s="253"/>
      <c r="AW151" s="254"/>
      <c r="AX151" s="255"/>
      <c r="AY151" s="256"/>
      <c r="AZ151" s="350"/>
      <c r="BA151" s="197"/>
      <c r="BB151" s="253"/>
      <c r="BC151" s="197"/>
      <c r="BD151" s="257"/>
      <c r="BE151" s="197"/>
      <c r="BF151" s="258"/>
      <c r="BG151" s="197"/>
      <c r="BH151" s="258"/>
      <c r="BI151" s="197"/>
      <c r="BJ151" s="197"/>
      <c r="BK151" s="197"/>
      <c r="BL151" s="254"/>
      <c r="BM151" s="197"/>
      <c r="BN151" s="254"/>
      <c r="BO151" s="197"/>
      <c r="BP151" s="197"/>
      <c r="BQ151" s="197"/>
      <c r="BR151" s="197"/>
      <c r="BS151" s="197"/>
      <c r="BT151" s="197"/>
      <c r="BU151" s="197"/>
      <c r="BV151" s="228"/>
      <c r="BW151" s="197"/>
      <c r="BX151" s="197"/>
      <c r="BY151" s="197"/>
      <c r="BZ151" s="198"/>
      <c r="CA151" s="259"/>
      <c r="CB151" s="198"/>
      <c r="CC151" s="183"/>
      <c r="CD151" s="190">
        <f>CC151*$T151</f>
        <v>0</v>
      </c>
      <c r="CE151" s="183"/>
      <c r="CF151" s="190">
        <f>CE151*$T151</f>
        <v>0</v>
      </c>
      <c r="CG151" s="190">
        <f>CC151-CE151-CW151</f>
        <v>0</v>
      </c>
      <c r="CH151" s="190">
        <f>CD151-CF151-CW151*$T151</f>
        <v>0</v>
      </c>
      <c r="CI151" s="183"/>
      <c r="CJ151" s="190">
        <f t="shared" ref="CJ151:CK153" si="16">CC151*$CI151/1000</f>
        <v>0</v>
      </c>
      <c r="CK151" s="190">
        <f t="shared" si="16"/>
        <v>0</v>
      </c>
      <c r="CL151" s="197"/>
      <c r="CM151" s="197"/>
      <c r="CN151" s="197"/>
      <c r="CO151" s="197"/>
      <c r="CP151" s="197"/>
      <c r="CQ151" s="238"/>
      <c r="CR151" s="197"/>
      <c r="CS151" s="237"/>
      <c r="CT151" s="237"/>
      <c r="CU151" s="197"/>
      <c r="CV151" s="199"/>
      <c r="CW151" s="199"/>
      <c r="CX151" s="199"/>
      <c r="CY151" s="199"/>
      <c r="CZ151" s="199"/>
      <c r="DA151" s="199"/>
      <c r="DB151" s="199"/>
      <c r="DC151" s="199"/>
      <c r="DD151" s="197"/>
      <c r="DE151" s="190">
        <f>SUM(DF151:DG151)</f>
        <v>0</v>
      </c>
      <c r="DF151" s="183"/>
      <c r="DG151" s="183"/>
      <c r="DH151" s="197"/>
      <c r="DI151" s="199"/>
      <c r="DJ151" s="199"/>
      <c r="DK151" s="199"/>
      <c r="DL151" s="212">
        <f>DE151</f>
        <v>0</v>
      </c>
      <c r="DM151" s="199"/>
      <c r="DN151" s="197"/>
      <c r="DO151" s="197"/>
      <c r="DP151" s="197"/>
      <c r="DQ151" s="197"/>
      <c r="DR151" s="197"/>
      <c r="DS151" s="197"/>
      <c r="DT151" s="197"/>
      <c r="DU151" s="197"/>
      <c r="DV151" s="197"/>
      <c r="DW151" s="197"/>
      <c r="DX151" s="197"/>
      <c r="DY151" s="197"/>
      <c r="DZ151" s="197"/>
      <c r="EA151" s="197"/>
      <c r="EB151" s="197"/>
      <c r="EC151" s="197"/>
      <c r="ED151" s="197"/>
      <c r="EE151" s="197"/>
      <c r="EF151" s="197"/>
      <c r="EG151" s="197"/>
      <c r="EH151" s="197"/>
      <c r="EI151" s="260"/>
      <c r="EJ151" s="191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  <c r="FI151" s="167"/>
      <c r="FJ151" s="167"/>
      <c r="FK151" s="167"/>
      <c r="FL151" s="167"/>
      <c r="FM151" s="167"/>
      <c r="FN151" s="167"/>
      <c r="FO151" s="167"/>
      <c r="FP151" s="167"/>
      <c r="FQ151" s="167"/>
      <c r="FR151" s="167"/>
      <c r="FS151" s="167"/>
      <c r="FT151" s="167"/>
      <c r="FU151" s="167"/>
      <c r="FV151" s="167"/>
      <c r="FW151" s="167"/>
      <c r="FX151" s="167"/>
      <c r="FY151" s="167"/>
      <c r="FZ151" s="167"/>
      <c r="GA151" s="167"/>
      <c r="GB151" s="167"/>
      <c r="GC151" s="167"/>
      <c r="GD151" s="167"/>
      <c r="GE151" s="167"/>
      <c r="GF151" s="167"/>
      <c r="GG151" s="167"/>
      <c r="GH151" s="167"/>
      <c r="GI151" s="167"/>
      <c r="GJ151" s="167"/>
      <c r="GK151" s="167"/>
      <c r="GL151" s="167"/>
      <c r="GM151" s="167"/>
    </row>
    <row r="152" spans="1:195" ht="12" customHeight="1" x14ac:dyDescent="0.25">
      <c r="A152" s="167"/>
      <c r="B152" s="167"/>
      <c r="C152" s="167"/>
      <c r="D152" s="167"/>
      <c r="E152" s="194"/>
      <c r="F152" s="216"/>
      <c r="G152" s="216"/>
      <c r="H152" s="216"/>
      <c r="I152" s="216"/>
      <c r="J152" s="474"/>
      <c r="K152" s="127"/>
      <c r="L152" s="181"/>
      <c r="M152" s="181"/>
      <c r="N152" s="470"/>
      <c r="O152" s="470"/>
      <c r="P152" s="470"/>
      <c r="Q152" s="470"/>
      <c r="R152" s="470"/>
      <c r="S152" s="474"/>
      <c r="T152" s="195"/>
      <c r="U152" s="470"/>
      <c r="V152" s="470"/>
      <c r="W152" s="470"/>
      <c r="X152" s="472"/>
      <c r="Y152" s="470"/>
      <c r="Z152" s="465"/>
      <c r="AA152" s="467"/>
      <c r="AB152" s="196" t="s">
        <v>633</v>
      </c>
      <c r="AC152" s="289" t="s">
        <v>75</v>
      </c>
      <c r="AD152" s="249"/>
      <c r="AE152" s="250"/>
      <c r="AF152" s="250"/>
      <c r="AG152" s="251"/>
      <c r="AH152" s="252"/>
      <c r="AI152" s="197"/>
      <c r="AJ152" s="249"/>
      <c r="AK152" s="250"/>
      <c r="AL152" s="250"/>
      <c r="AM152" s="251"/>
      <c r="AN152" s="252"/>
      <c r="AO152" s="197"/>
      <c r="AP152" s="197" t="str">
        <f>IF(AO152="","",AO152)</f>
        <v/>
      </c>
      <c r="AQ152" s="253"/>
      <c r="AR152" s="350"/>
      <c r="AS152" s="253"/>
      <c r="AT152" s="253"/>
      <c r="AU152" s="350"/>
      <c r="AV152" s="253"/>
      <c r="AW152" s="254"/>
      <c r="AX152" s="255"/>
      <c r="AY152" s="256"/>
      <c r="AZ152" s="350"/>
      <c r="BA152" s="197"/>
      <c r="BB152" s="253"/>
      <c r="BC152" s="197"/>
      <c r="BD152" s="257"/>
      <c r="BE152" s="197"/>
      <c r="BF152" s="258"/>
      <c r="BG152" s="197"/>
      <c r="BH152" s="258"/>
      <c r="BI152" s="197"/>
      <c r="BJ152" s="197"/>
      <c r="BK152" s="197"/>
      <c r="BL152" s="254"/>
      <c r="BM152" s="197"/>
      <c r="BN152" s="254"/>
      <c r="BO152" s="197"/>
      <c r="BP152" s="197"/>
      <c r="BQ152" s="197"/>
      <c r="BR152" s="197"/>
      <c r="BS152" s="197"/>
      <c r="BT152" s="197"/>
      <c r="BU152" s="197"/>
      <c r="BV152" s="228"/>
      <c r="BW152" s="197"/>
      <c r="BX152" s="197"/>
      <c r="BY152" s="197"/>
      <c r="BZ152" s="198"/>
      <c r="CA152" s="259"/>
      <c r="CB152" s="198"/>
      <c r="CC152" s="183"/>
      <c r="CD152" s="190">
        <f>CC152*$T152</f>
        <v>0</v>
      </c>
      <c r="CE152" s="183"/>
      <c r="CF152" s="190">
        <f>CE152*$T152</f>
        <v>0</v>
      </c>
      <c r="CG152" s="190">
        <f>CC152-CE152-CW152</f>
        <v>0</v>
      </c>
      <c r="CH152" s="190">
        <f>CD152-CF152-CW152*$T152</f>
        <v>0</v>
      </c>
      <c r="CI152" s="183"/>
      <c r="CJ152" s="190">
        <f t="shared" si="16"/>
        <v>0</v>
      </c>
      <c r="CK152" s="190">
        <f t="shared" si="16"/>
        <v>0</v>
      </c>
      <c r="CL152" s="197"/>
      <c r="CM152" s="197"/>
      <c r="CN152" s="197"/>
      <c r="CO152" s="197"/>
      <c r="CP152" s="197"/>
      <c r="CQ152" s="238"/>
      <c r="CR152" s="197"/>
      <c r="CS152" s="237"/>
      <c r="CT152" s="237"/>
      <c r="CU152" s="197"/>
      <c r="CV152" s="199"/>
      <c r="CW152" s="199"/>
      <c r="CX152" s="199"/>
      <c r="CY152" s="199"/>
      <c r="CZ152" s="199"/>
      <c r="DA152" s="199"/>
      <c r="DB152" s="199"/>
      <c r="DC152" s="199"/>
      <c r="DD152" s="197"/>
      <c r="DE152" s="190">
        <f>SUM(DF152:DG152)</f>
        <v>0</v>
      </c>
      <c r="DF152" s="183"/>
      <c r="DG152" s="183"/>
      <c r="DH152" s="197"/>
      <c r="DI152" s="199"/>
      <c r="DJ152" s="199"/>
      <c r="DK152" s="199"/>
      <c r="DL152" s="212">
        <f>DE152</f>
        <v>0</v>
      </c>
      <c r="DM152" s="199"/>
      <c r="DN152" s="197"/>
      <c r="DO152" s="197"/>
      <c r="DP152" s="197"/>
      <c r="DQ152" s="197"/>
      <c r="DR152" s="197"/>
      <c r="DS152" s="197"/>
      <c r="DT152" s="197"/>
      <c r="DU152" s="197"/>
      <c r="DV152" s="197"/>
      <c r="DW152" s="197"/>
      <c r="DX152" s="197"/>
      <c r="DY152" s="197"/>
      <c r="DZ152" s="197"/>
      <c r="EA152" s="197"/>
      <c r="EB152" s="197"/>
      <c r="EC152" s="197"/>
      <c r="ED152" s="197"/>
      <c r="EE152" s="197"/>
      <c r="EF152" s="197"/>
      <c r="EG152" s="197"/>
      <c r="EH152" s="197"/>
      <c r="EI152" s="260"/>
      <c r="EJ152" s="191"/>
      <c r="EK152" s="167"/>
      <c r="EL152" s="167"/>
      <c r="EM152" s="167"/>
      <c r="EN152" s="167"/>
      <c r="EO152" s="167"/>
      <c r="EP152" s="167"/>
      <c r="EQ152" s="167"/>
      <c r="ER152" s="167"/>
      <c r="ES152" s="167"/>
      <c r="ET152" s="167"/>
      <c r="EU152" s="167"/>
      <c r="EV152" s="167"/>
      <c r="EW152" s="167"/>
      <c r="EX152" s="167"/>
      <c r="EY152" s="167"/>
      <c r="EZ152" s="167"/>
      <c r="FA152" s="167"/>
      <c r="FB152" s="167"/>
      <c r="FC152" s="167"/>
      <c r="FD152" s="167"/>
      <c r="FE152" s="167"/>
      <c r="FF152" s="167"/>
      <c r="FG152" s="167"/>
      <c r="FH152" s="167"/>
      <c r="FI152" s="167"/>
      <c r="FJ152" s="167"/>
      <c r="FK152" s="167"/>
      <c r="FL152" s="167"/>
      <c r="FM152" s="167"/>
      <c r="FN152" s="167"/>
      <c r="FO152" s="167"/>
      <c r="FP152" s="167"/>
      <c r="FQ152" s="167"/>
      <c r="FR152" s="167"/>
      <c r="FS152" s="167"/>
      <c r="FT152" s="167"/>
      <c r="FU152" s="167"/>
      <c r="FV152" s="167"/>
      <c r="FW152" s="167"/>
      <c r="FX152" s="167"/>
      <c r="FY152" s="167"/>
      <c r="FZ152" s="167"/>
      <c r="GA152" s="167"/>
      <c r="GB152" s="167"/>
      <c r="GC152" s="167"/>
      <c r="GD152" s="167"/>
      <c r="GE152" s="167"/>
      <c r="GF152" s="167"/>
      <c r="GG152" s="167"/>
      <c r="GH152" s="167"/>
      <c r="GI152" s="167"/>
      <c r="GJ152" s="167"/>
      <c r="GK152" s="167"/>
      <c r="GL152" s="167"/>
      <c r="GM152" s="167"/>
    </row>
    <row r="153" spans="1:195" ht="12" customHeight="1" x14ac:dyDescent="0.25">
      <c r="A153" s="167"/>
      <c r="B153" s="167"/>
      <c r="C153" s="167"/>
      <c r="D153" s="167"/>
      <c r="E153" s="194"/>
      <c r="F153" s="216"/>
      <c r="G153" s="216"/>
      <c r="H153" s="216"/>
      <c r="I153" s="216"/>
      <c r="J153" s="474"/>
      <c r="K153" s="127"/>
      <c r="L153" s="181"/>
      <c r="M153" s="181"/>
      <c r="N153" s="470"/>
      <c r="O153" s="470"/>
      <c r="P153" s="470"/>
      <c r="Q153" s="470"/>
      <c r="R153" s="470"/>
      <c r="S153" s="474"/>
      <c r="T153" s="195"/>
      <c r="U153" s="470"/>
      <c r="V153" s="470"/>
      <c r="W153" s="470"/>
      <c r="X153" s="472"/>
      <c r="Y153" s="470"/>
      <c r="Z153" s="465"/>
      <c r="AA153" s="467"/>
      <c r="AB153" s="196" t="s">
        <v>634</v>
      </c>
      <c r="AC153" s="289" t="s">
        <v>75</v>
      </c>
      <c r="AD153" s="249"/>
      <c r="AE153" s="250"/>
      <c r="AF153" s="250"/>
      <c r="AG153" s="251"/>
      <c r="AH153" s="252"/>
      <c r="AI153" s="197"/>
      <c r="AJ153" s="249"/>
      <c r="AK153" s="250"/>
      <c r="AL153" s="250"/>
      <c r="AM153" s="251"/>
      <c r="AN153" s="252"/>
      <c r="AO153" s="197"/>
      <c r="AP153" s="197" t="str">
        <f>IF(AO153="","",AO153)</f>
        <v/>
      </c>
      <c r="AQ153" s="253"/>
      <c r="AR153" s="350"/>
      <c r="AS153" s="253"/>
      <c r="AT153" s="253"/>
      <c r="AU153" s="350"/>
      <c r="AV153" s="253"/>
      <c r="AW153" s="254"/>
      <c r="AX153" s="255"/>
      <c r="AY153" s="256"/>
      <c r="AZ153" s="350"/>
      <c r="BA153" s="197"/>
      <c r="BB153" s="253"/>
      <c r="BC153" s="197"/>
      <c r="BD153" s="257"/>
      <c r="BE153" s="197"/>
      <c r="BF153" s="258"/>
      <c r="BG153" s="197"/>
      <c r="BH153" s="258"/>
      <c r="BI153" s="197"/>
      <c r="BJ153" s="197"/>
      <c r="BK153" s="197"/>
      <c r="BL153" s="254"/>
      <c r="BM153" s="197"/>
      <c r="BN153" s="254"/>
      <c r="BO153" s="197"/>
      <c r="BP153" s="197"/>
      <c r="BQ153" s="197"/>
      <c r="BR153" s="197"/>
      <c r="BS153" s="197"/>
      <c r="BT153" s="197"/>
      <c r="BU153" s="197"/>
      <c r="BV153" s="228"/>
      <c r="BW153" s="197"/>
      <c r="BX153" s="197"/>
      <c r="BY153" s="197"/>
      <c r="BZ153" s="198"/>
      <c r="CA153" s="259"/>
      <c r="CB153" s="198"/>
      <c r="CC153" s="183"/>
      <c r="CD153" s="190">
        <f>CC153*$T153</f>
        <v>0</v>
      </c>
      <c r="CE153" s="183"/>
      <c r="CF153" s="190">
        <f>CE153*$T153</f>
        <v>0</v>
      </c>
      <c r="CG153" s="190">
        <f>CC153-CE153-CW153</f>
        <v>0</v>
      </c>
      <c r="CH153" s="190">
        <f>CD153-CF153-CW153*$T153</f>
        <v>0</v>
      </c>
      <c r="CI153" s="183"/>
      <c r="CJ153" s="190">
        <f t="shared" si="16"/>
        <v>0</v>
      </c>
      <c r="CK153" s="190">
        <f t="shared" si="16"/>
        <v>0</v>
      </c>
      <c r="CL153" s="197"/>
      <c r="CM153" s="197"/>
      <c r="CN153" s="197"/>
      <c r="CO153" s="197"/>
      <c r="CP153" s="197"/>
      <c r="CQ153" s="238"/>
      <c r="CR153" s="197"/>
      <c r="CS153" s="237"/>
      <c r="CT153" s="237"/>
      <c r="CU153" s="197"/>
      <c r="CV153" s="199"/>
      <c r="CW153" s="199"/>
      <c r="CX153" s="199"/>
      <c r="CY153" s="199"/>
      <c r="CZ153" s="199"/>
      <c r="DA153" s="199"/>
      <c r="DB153" s="199"/>
      <c r="DC153" s="199"/>
      <c r="DD153" s="197"/>
      <c r="DE153" s="190">
        <f>SUM(DF153:DG153)</f>
        <v>0</v>
      </c>
      <c r="DF153" s="183"/>
      <c r="DG153" s="183"/>
      <c r="DH153" s="197"/>
      <c r="DI153" s="199"/>
      <c r="DJ153" s="199"/>
      <c r="DK153" s="199"/>
      <c r="DL153" s="212">
        <f>DE153</f>
        <v>0</v>
      </c>
      <c r="DM153" s="199"/>
      <c r="DN153" s="197"/>
      <c r="DO153" s="197"/>
      <c r="DP153" s="197"/>
      <c r="DQ153" s="197"/>
      <c r="DR153" s="197"/>
      <c r="DS153" s="197"/>
      <c r="DT153" s="197"/>
      <c r="DU153" s="197"/>
      <c r="DV153" s="197"/>
      <c r="DW153" s="197"/>
      <c r="DX153" s="197"/>
      <c r="DY153" s="197"/>
      <c r="DZ153" s="197"/>
      <c r="EA153" s="197"/>
      <c r="EB153" s="197"/>
      <c r="EC153" s="197"/>
      <c r="ED153" s="197"/>
      <c r="EE153" s="197"/>
      <c r="EF153" s="197"/>
      <c r="EG153" s="197"/>
      <c r="EH153" s="197"/>
      <c r="EI153" s="260"/>
      <c r="EJ153" s="191"/>
      <c r="EK153" s="167"/>
      <c r="EL153" s="167"/>
      <c r="EM153" s="167"/>
      <c r="EN153" s="167"/>
      <c r="EO153" s="167"/>
      <c r="EP153" s="167"/>
      <c r="EQ153" s="167"/>
      <c r="ER153" s="167"/>
      <c r="ES153" s="167"/>
      <c r="ET153" s="167"/>
      <c r="EU153" s="167"/>
      <c r="EV153" s="167"/>
      <c r="EW153" s="167"/>
      <c r="EX153" s="167"/>
      <c r="EY153" s="167"/>
      <c r="EZ153" s="167"/>
      <c r="FA153" s="167"/>
      <c r="FB153" s="167"/>
      <c r="FC153" s="167"/>
      <c r="FD153" s="167"/>
      <c r="FE153" s="167"/>
      <c r="FF153" s="167"/>
      <c r="FG153" s="167"/>
      <c r="FH153" s="167"/>
      <c r="FI153" s="167"/>
      <c r="FJ153" s="167"/>
      <c r="FK153" s="167"/>
      <c r="FL153" s="167"/>
      <c r="FM153" s="167"/>
      <c r="FN153" s="167"/>
      <c r="FO153" s="167"/>
      <c r="FP153" s="167"/>
      <c r="FQ153" s="167"/>
      <c r="FR153" s="167"/>
      <c r="FS153" s="167"/>
      <c r="FT153" s="167"/>
      <c r="FU153" s="167"/>
      <c r="FV153" s="167"/>
      <c r="FW153" s="167"/>
      <c r="FX153" s="167"/>
      <c r="FY153" s="167"/>
      <c r="FZ153" s="167"/>
      <c r="GA153" s="167"/>
      <c r="GB153" s="167"/>
      <c r="GC153" s="167"/>
      <c r="GD153" s="167"/>
      <c r="GE153" s="167"/>
      <c r="GF153" s="167"/>
      <c r="GG153" s="167"/>
      <c r="GH153" s="167"/>
      <c r="GI153" s="167"/>
      <c r="GJ153" s="167"/>
      <c r="GK153" s="167"/>
      <c r="GL153" s="167"/>
      <c r="GM153" s="167"/>
    </row>
    <row r="154" spans="1:195" ht="12" customHeight="1" x14ac:dyDescent="0.25">
      <c r="A154" s="167"/>
      <c r="B154" s="167"/>
      <c r="C154" s="167"/>
      <c r="D154" s="167"/>
      <c r="E154" s="194"/>
      <c r="F154" s="216"/>
      <c r="G154" s="216"/>
      <c r="H154" s="216"/>
      <c r="I154" s="216"/>
      <c r="J154" s="474"/>
      <c r="K154" s="127"/>
      <c r="L154" s="181"/>
      <c r="M154" s="181"/>
      <c r="N154" s="470"/>
      <c r="O154" s="470"/>
      <c r="P154" s="470"/>
      <c r="Q154" s="470"/>
      <c r="R154" s="470"/>
      <c r="S154" s="474"/>
      <c r="T154" s="195"/>
      <c r="U154" s="470"/>
      <c r="V154" s="470"/>
      <c r="W154" s="470"/>
      <c r="X154" s="472"/>
      <c r="Y154" s="470"/>
      <c r="Z154" s="465"/>
      <c r="AA154" s="467"/>
      <c r="AB154" s="196"/>
      <c r="AC154" s="233"/>
      <c r="AD154" s="233"/>
      <c r="AE154" s="233"/>
      <c r="AF154" s="233"/>
      <c r="AG154" s="233"/>
      <c r="AH154" s="233"/>
      <c r="AI154" s="197"/>
      <c r="AJ154" s="233"/>
      <c r="AK154" s="233"/>
      <c r="AL154" s="233"/>
      <c r="AM154" s="233"/>
      <c r="AN154" s="233"/>
      <c r="AO154" s="197"/>
      <c r="AP154" s="197"/>
      <c r="AQ154" s="233"/>
      <c r="AR154" s="233"/>
      <c r="AS154" s="233"/>
      <c r="AT154" s="233"/>
      <c r="AU154" s="233"/>
      <c r="AV154" s="233"/>
      <c r="AW154" s="233"/>
      <c r="AX154" s="233"/>
      <c r="AY154" s="233"/>
      <c r="AZ154" s="233"/>
      <c r="BA154" s="197"/>
      <c r="BB154" s="233"/>
      <c r="BC154" s="197"/>
      <c r="BD154" s="233"/>
      <c r="BE154" s="197"/>
      <c r="BF154" s="233"/>
      <c r="BG154" s="197"/>
      <c r="BH154" s="233"/>
      <c r="BI154" s="197"/>
      <c r="BJ154" s="197"/>
      <c r="BK154" s="197"/>
      <c r="BL154" s="233"/>
      <c r="BM154" s="197"/>
      <c r="BN154" s="233"/>
      <c r="BO154" s="197"/>
      <c r="BP154" s="197"/>
      <c r="BQ154" s="197"/>
      <c r="BR154" s="197"/>
      <c r="BS154" s="197"/>
      <c r="BT154" s="197"/>
      <c r="BU154" s="197"/>
      <c r="BV154" s="233"/>
      <c r="BW154" s="197"/>
      <c r="BX154" s="197"/>
      <c r="BY154" s="197"/>
      <c r="BZ154" s="198"/>
      <c r="CA154" s="233"/>
      <c r="CB154" s="198"/>
      <c r="CC154" s="233"/>
      <c r="CD154" s="233"/>
      <c r="CE154" s="233"/>
      <c r="CF154" s="233"/>
      <c r="CG154" s="233"/>
      <c r="CH154" s="233"/>
      <c r="CI154" s="233"/>
      <c r="CJ154" s="233"/>
      <c r="CK154" s="233"/>
      <c r="CL154" s="197"/>
      <c r="CM154" s="197"/>
      <c r="CN154" s="197"/>
      <c r="CO154" s="197"/>
      <c r="CP154" s="197"/>
      <c r="CQ154" s="233"/>
      <c r="CR154" s="197"/>
      <c r="CS154" s="233"/>
      <c r="CT154" s="233"/>
      <c r="CU154" s="197"/>
      <c r="CV154" s="233"/>
      <c r="CW154" s="233"/>
      <c r="CX154" s="233"/>
      <c r="CY154" s="233"/>
      <c r="CZ154" s="233"/>
      <c r="DA154" s="233"/>
      <c r="DB154" s="233"/>
      <c r="DC154" s="233"/>
      <c r="DD154" s="197"/>
      <c r="DE154" s="233"/>
      <c r="DF154" s="233"/>
      <c r="DG154" s="233"/>
      <c r="DH154" s="197"/>
      <c r="DI154" s="233"/>
      <c r="DJ154" s="233"/>
      <c r="DK154" s="233"/>
      <c r="DL154" s="233"/>
      <c r="DM154" s="233"/>
      <c r="DN154" s="197"/>
      <c r="DO154" s="197"/>
      <c r="DP154" s="197"/>
      <c r="DQ154" s="197"/>
      <c r="DR154" s="197"/>
      <c r="DS154" s="197"/>
      <c r="DT154" s="197"/>
      <c r="DU154" s="197"/>
      <c r="DV154" s="197"/>
      <c r="DW154" s="197"/>
      <c r="DX154" s="197"/>
      <c r="DY154" s="197"/>
      <c r="DZ154" s="197"/>
      <c r="EA154" s="197"/>
      <c r="EB154" s="197"/>
      <c r="EC154" s="197"/>
      <c r="ED154" s="197"/>
      <c r="EE154" s="197"/>
      <c r="EF154" s="197"/>
      <c r="EG154" s="197"/>
      <c r="EH154" s="197"/>
      <c r="EI154" s="233"/>
      <c r="EJ154" s="191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</row>
    <row r="155" spans="1:195" ht="12" customHeight="1" x14ac:dyDescent="0.25">
      <c r="A155" s="167"/>
      <c r="B155" s="167"/>
      <c r="C155" s="167"/>
      <c r="D155" s="167"/>
      <c r="E155" s="194"/>
      <c r="F155" s="216"/>
      <c r="G155" s="216"/>
      <c r="H155" s="216"/>
      <c r="I155" s="216"/>
      <c r="J155" s="474"/>
      <c r="K155" s="127"/>
      <c r="L155" s="181"/>
      <c r="M155" s="181"/>
      <c r="N155" s="470"/>
      <c r="O155" s="470"/>
      <c r="P155" s="470"/>
      <c r="Q155" s="470"/>
      <c r="R155" s="470"/>
      <c r="S155" s="474"/>
      <c r="T155" s="195"/>
      <c r="U155" s="470"/>
      <c r="V155" s="470"/>
      <c r="W155" s="470"/>
      <c r="X155" s="472"/>
      <c r="Y155" s="470"/>
      <c r="Z155" s="465"/>
      <c r="AA155" s="467"/>
      <c r="AB155" s="196"/>
      <c r="AC155" s="233"/>
      <c r="AD155" s="288"/>
      <c r="AE155" s="288"/>
      <c r="AF155" s="288"/>
      <c r="AG155" s="288"/>
      <c r="AH155" s="288"/>
      <c r="AI155" s="197"/>
      <c r="AJ155" s="233"/>
      <c r="AK155" s="233"/>
      <c r="AL155" s="233"/>
      <c r="AM155" s="233"/>
      <c r="AN155" s="233"/>
      <c r="AO155" s="197"/>
      <c r="AP155" s="197" t="str">
        <f>IF(AO155="","",AO155)</f>
        <v/>
      </c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197"/>
      <c r="BB155" s="233"/>
      <c r="BC155" s="197"/>
      <c r="BD155" s="233"/>
      <c r="BE155" s="197"/>
      <c r="BF155" s="233"/>
      <c r="BG155" s="197"/>
      <c r="BH155" s="233"/>
      <c r="BI155" s="197"/>
      <c r="BJ155" s="197"/>
      <c r="BK155" s="197"/>
      <c r="BL155" s="233"/>
      <c r="BM155" s="197"/>
      <c r="BN155" s="233"/>
      <c r="BO155" s="197"/>
      <c r="BP155" s="197"/>
      <c r="BQ155" s="197"/>
      <c r="BR155" s="197"/>
      <c r="BS155" s="197"/>
      <c r="BT155" s="197"/>
      <c r="BU155" s="197"/>
      <c r="BV155" s="233"/>
      <c r="BW155" s="197"/>
      <c r="BX155" s="197"/>
      <c r="BY155" s="197"/>
      <c r="BZ155" s="198"/>
      <c r="CA155" s="233"/>
      <c r="CB155" s="198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197"/>
      <c r="CM155" s="197"/>
      <c r="CN155" s="197"/>
      <c r="CO155" s="197"/>
      <c r="CP155" s="197"/>
      <c r="CQ155" s="233"/>
      <c r="CR155" s="197"/>
      <c r="CS155" s="233"/>
      <c r="CT155" s="233"/>
      <c r="CU155" s="197"/>
      <c r="CV155" s="233"/>
      <c r="CW155" s="233"/>
      <c r="CX155" s="233"/>
      <c r="CY155" s="233"/>
      <c r="CZ155" s="233"/>
      <c r="DA155" s="233"/>
      <c r="DB155" s="233"/>
      <c r="DC155" s="233"/>
      <c r="DD155" s="197"/>
      <c r="DE155" s="233"/>
      <c r="DF155" s="233"/>
      <c r="DG155" s="233"/>
      <c r="DH155" s="197"/>
      <c r="DI155" s="233"/>
      <c r="DJ155" s="233"/>
      <c r="DK155" s="233"/>
      <c r="DL155" s="233"/>
      <c r="DM155" s="233"/>
      <c r="DN155" s="197"/>
      <c r="DO155" s="197"/>
      <c r="DP155" s="197"/>
      <c r="DQ155" s="197"/>
      <c r="DR155" s="197"/>
      <c r="DS155" s="197"/>
      <c r="DT155" s="197"/>
      <c r="DU155" s="197"/>
      <c r="DV155" s="197"/>
      <c r="DW155" s="197"/>
      <c r="DX155" s="197"/>
      <c r="DY155" s="197"/>
      <c r="DZ155" s="197"/>
      <c r="EA155" s="197"/>
      <c r="EB155" s="197"/>
      <c r="EC155" s="197"/>
      <c r="ED155" s="197"/>
      <c r="EE155" s="197"/>
      <c r="EF155" s="197"/>
      <c r="EG155" s="197"/>
      <c r="EH155" s="197"/>
      <c r="EI155" s="233"/>
      <c r="EJ155" s="191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</row>
    <row r="156" spans="1:195" ht="12" customHeight="1" x14ac:dyDescent="0.25">
      <c r="A156" s="167"/>
      <c r="B156" s="167"/>
      <c r="C156" s="167"/>
      <c r="D156" s="167"/>
      <c r="E156" s="194"/>
      <c r="F156" s="216"/>
      <c r="G156" s="216"/>
      <c r="H156" s="216"/>
      <c r="I156" s="216"/>
      <c r="J156" s="474"/>
      <c r="K156" s="127"/>
      <c r="L156" s="181"/>
      <c r="M156" s="181"/>
      <c r="N156" s="470"/>
      <c r="O156" s="470"/>
      <c r="P156" s="470"/>
      <c r="Q156" s="470"/>
      <c r="R156" s="470"/>
      <c r="S156" s="474"/>
      <c r="T156" s="195"/>
      <c r="U156" s="470"/>
      <c r="V156" s="470"/>
      <c r="W156" s="470"/>
      <c r="X156" s="472"/>
      <c r="Y156" s="470"/>
      <c r="Z156" s="465"/>
      <c r="AA156" s="467"/>
      <c r="AB156" s="196"/>
      <c r="AC156" s="233"/>
      <c r="AD156" s="288"/>
      <c r="AE156" s="288"/>
      <c r="AF156" s="288"/>
      <c r="AG156" s="288"/>
      <c r="AH156" s="288"/>
      <c r="AI156" s="197"/>
      <c r="AJ156" s="233"/>
      <c r="AK156" s="233"/>
      <c r="AL156" s="233"/>
      <c r="AM156" s="233"/>
      <c r="AN156" s="233"/>
      <c r="AO156" s="197"/>
      <c r="AP156" s="197" t="str">
        <f>IF(AO156="","",AO156)</f>
        <v/>
      </c>
      <c r="AQ156" s="233"/>
      <c r="AR156" s="233"/>
      <c r="AS156" s="233"/>
      <c r="AT156" s="233"/>
      <c r="AU156" s="233"/>
      <c r="AV156" s="233"/>
      <c r="AW156" s="233"/>
      <c r="AX156" s="233"/>
      <c r="AY156" s="233"/>
      <c r="AZ156" s="233"/>
      <c r="BA156" s="197"/>
      <c r="BB156" s="233"/>
      <c r="BC156" s="197"/>
      <c r="BD156" s="233"/>
      <c r="BE156" s="197"/>
      <c r="BF156" s="233"/>
      <c r="BG156" s="197"/>
      <c r="BH156" s="233"/>
      <c r="BI156" s="197"/>
      <c r="BJ156" s="197"/>
      <c r="BK156" s="197"/>
      <c r="BL156" s="233"/>
      <c r="BM156" s="197"/>
      <c r="BN156" s="233"/>
      <c r="BO156" s="197"/>
      <c r="BP156" s="197"/>
      <c r="BQ156" s="197"/>
      <c r="BR156" s="197"/>
      <c r="BS156" s="197"/>
      <c r="BT156" s="197"/>
      <c r="BU156" s="197"/>
      <c r="BV156" s="233"/>
      <c r="BW156" s="197"/>
      <c r="BX156" s="197"/>
      <c r="BY156" s="197"/>
      <c r="BZ156" s="198"/>
      <c r="CA156" s="233"/>
      <c r="CB156" s="198"/>
      <c r="CC156" s="233"/>
      <c r="CD156" s="233"/>
      <c r="CE156" s="233"/>
      <c r="CF156" s="233"/>
      <c r="CG156" s="233"/>
      <c r="CH156" s="233"/>
      <c r="CI156" s="233"/>
      <c r="CJ156" s="233"/>
      <c r="CK156" s="233"/>
      <c r="CL156" s="197"/>
      <c r="CM156" s="197"/>
      <c r="CN156" s="197"/>
      <c r="CO156" s="197"/>
      <c r="CP156" s="197"/>
      <c r="CQ156" s="233"/>
      <c r="CR156" s="197"/>
      <c r="CS156" s="233"/>
      <c r="CT156" s="233"/>
      <c r="CU156" s="197"/>
      <c r="CV156" s="233"/>
      <c r="CW156" s="233"/>
      <c r="CX156" s="233"/>
      <c r="CY156" s="233"/>
      <c r="CZ156" s="233"/>
      <c r="DA156" s="233"/>
      <c r="DB156" s="233"/>
      <c r="DC156" s="233"/>
      <c r="DD156" s="197"/>
      <c r="DE156" s="233"/>
      <c r="DF156" s="233"/>
      <c r="DG156" s="233"/>
      <c r="DH156" s="197"/>
      <c r="DI156" s="233"/>
      <c r="DJ156" s="233"/>
      <c r="DK156" s="233"/>
      <c r="DL156" s="233"/>
      <c r="DM156" s="233"/>
      <c r="DN156" s="197"/>
      <c r="DO156" s="197"/>
      <c r="DP156" s="197"/>
      <c r="DQ156" s="197"/>
      <c r="DR156" s="197"/>
      <c r="DS156" s="197"/>
      <c r="DT156" s="197"/>
      <c r="DU156" s="197"/>
      <c r="DV156" s="197"/>
      <c r="DW156" s="197"/>
      <c r="DX156" s="197"/>
      <c r="DY156" s="197"/>
      <c r="DZ156" s="197"/>
      <c r="EA156" s="197"/>
      <c r="EB156" s="197"/>
      <c r="EC156" s="197"/>
      <c r="ED156" s="197"/>
      <c r="EE156" s="197"/>
      <c r="EF156" s="197"/>
      <c r="EG156" s="197"/>
      <c r="EH156" s="197"/>
      <c r="EI156" s="233"/>
      <c r="EJ156" s="191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</row>
    <row r="157" spans="1:195" ht="12" customHeight="1" x14ac:dyDescent="0.25">
      <c r="A157" s="167"/>
      <c r="B157" s="167"/>
      <c r="C157" s="167"/>
      <c r="D157" s="167"/>
      <c r="E157" s="194"/>
      <c r="F157" s="216"/>
      <c r="G157" s="216"/>
      <c r="H157" s="216"/>
      <c r="I157" s="216"/>
      <c r="J157" s="474"/>
      <c r="K157" s="127"/>
      <c r="L157" s="181"/>
      <c r="M157" s="181"/>
      <c r="N157" s="470"/>
      <c r="O157" s="470"/>
      <c r="P157" s="470"/>
      <c r="Q157" s="470"/>
      <c r="R157" s="470"/>
      <c r="S157" s="474"/>
      <c r="T157" s="195"/>
      <c r="U157" s="470"/>
      <c r="V157" s="470"/>
      <c r="W157" s="470"/>
      <c r="X157" s="472"/>
      <c r="Y157" s="470"/>
      <c r="Z157" s="465"/>
      <c r="AA157" s="467"/>
      <c r="AB157" s="196"/>
      <c r="AC157" s="233"/>
      <c r="AD157" s="288"/>
      <c r="AE157" s="288"/>
      <c r="AF157" s="288"/>
      <c r="AG157" s="288"/>
      <c r="AH157" s="288"/>
      <c r="AI157" s="197"/>
      <c r="AJ157" s="233"/>
      <c r="AK157" s="233"/>
      <c r="AL157" s="233"/>
      <c r="AM157" s="233"/>
      <c r="AN157" s="233"/>
      <c r="AO157" s="197"/>
      <c r="AP157" s="197" t="str">
        <f>IF(AO157="","",AO157)</f>
        <v/>
      </c>
      <c r="AQ157" s="233"/>
      <c r="AR157" s="233"/>
      <c r="AS157" s="233"/>
      <c r="AT157" s="233"/>
      <c r="AU157" s="233"/>
      <c r="AV157" s="233"/>
      <c r="AW157" s="233"/>
      <c r="AX157" s="233"/>
      <c r="AY157" s="233"/>
      <c r="AZ157" s="233"/>
      <c r="BA157" s="197"/>
      <c r="BB157" s="233"/>
      <c r="BC157" s="197"/>
      <c r="BD157" s="233"/>
      <c r="BE157" s="197"/>
      <c r="BF157" s="233"/>
      <c r="BG157" s="197"/>
      <c r="BH157" s="233"/>
      <c r="BI157" s="197"/>
      <c r="BJ157" s="197"/>
      <c r="BK157" s="197"/>
      <c r="BL157" s="233"/>
      <c r="BM157" s="197"/>
      <c r="BN157" s="233"/>
      <c r="BO157" s="197"/>
      <c r="BP157" s="197"/>
      <c r="BQ157" s="197"/>
      <c r="BR157" s="197"/>
      <c r="BS157" s="197"/>
      <c r="BT157" s="197"/>
      <c r="BU157" s="197"/>
      <c r="BV157" s="233"/>
      <c r="BW157" s="197"/>
      <c r="BX157" s="197"/>
      <c r="BY157" s="197"/>
      <c r="BZ157" s="198"/>
      <c r="CA157" s="233"/>
      <c r="CB157" s="198"/>
      <c r="CC157" s="233"/>
      <c r="CD157" s="233"/>
      <c r="CE157" s="233"/>
      <c r="CF157" s="233"/>
      <c r="CG157" s="233"/>
      <c r="CH157" s="233"/>
      <c r="CI157" s="233"/>
      <c r="CJ157" s="233"/>
      <c r="CK157" s="233"/>
      <c r="CL157" s="197"/>
      <c r="CM157" s="197"/>
      <c r="CN157" s="197"/>
      <c r="CO157" s="197"/>
      <c r="CP157" s="197"/>
      <c r="CQ157" s="233"/>
      <c r="CR157" s="197"/>
      <c r="CS157" s="233"/>
      <c r="CT157" s="233"/>
      <c r="CU157" s="197"/>
      <c r="CV157" s="233"/>
      <c r="CW157" s="233"/>
      <c r="CX157" s="233"/>
      <c r="CY157" s="233"/>
      <c r="CZ157" s="233"/>
      <c r="DA157" s="233"/>
      <c r="DB157" s="233"/>
      <c r="DC157" s="233"/>
      <c r="DD157" s="197"/>
      <c r="DE157" s="233"/>
      <c r="DF157" s="233"/>
      <c r="DG157" s="233"/>
      <c r="DH157" s="197"/>
      <c r="DI157" s="233"/>
      <c r="DJ157" s="233"/>
      <c r="DK157" s="233"/>
      <c r="DL157" s="233"/>
      <c r="DM157" s="233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233"/>
      <c r="EJ157" s="191"/>
      <c r="EK157" s="167"/>
      <c r="EL157" s="167"/>
      <c r="EM157" s="167"/>
      <c r="EN157" s="167"/>
      <c r="EO157" s="167"/>
      <c r="EP157" s="167"/>
      <c r="EQ157" s="167"/>
      <c r="ER157" s="167"/>
      <c r="ES157" s="167"/>
      <c r="ET157" s="167"/>
      <c r="EU157" s="167"/>
      <c r="EV157" s="167"/>
      <c r="EW157" s="167"/>
      <c r="EX157" s="167"/>
      <c r="EY157" s="167"/>
      <c r="EZ157" s="167"/>
      <c r="FA157" s="167"/>
      <c r="FB157" s="167"/>
      <c r="FC157" s="167"/>
      <c r="FD157" s="167"/>
      <c r="FE157" s="167"/>
      <c r="FF157" s="167"/>
      <c r="FG157" s="167"/>
      <c r="FH157" s="167"/>
      <c r="FI157" s="167"/>
      <c r="FJ157" s="167"/>
      <c r="FK157" s="167"/>
      <c r="FL157" s="167"/>
      <c r="FM157" s="167"/>
      <c r="FN157" s="167"/>
      <c r="FO157" s="167"/>
      <c r="FP157" s="167"/>
      <c r="FQ157" s="167"/>
      <c r="FR157" s="167"/>
      <c r="FS157" s="167"/>
      <c r="FT157" s="167"/>
      <c r="FU157" s="167"/>
      <c r="FV157" s="167"/>
      <c r="FW157" s="167"/>
      <c r="FX157" s="167"/>
      <c r="FY157" s="167"/>
      <c r="FZ157" s="167"/>
      <c r="GA157" s="167"/>
      <c r="GB157" s="167"/>
      <c r="GC157" s="167"/>
      <c r="GD157" s="167"/>
      <c r="GE157" s="167"/>
      <c r="GF157" s="167"/>
      <c r="GG157" s="167"/>
      <c r="GH157" s="167"/>
      <c r="GI157" s="167"/>
      <c r="GJ157" s="167"/>
      <c r="GK157" s="167"/>
      <c r="GL157" s="167"/>
      <c r="GM157" s="167"/>
    </row>
    <row r="158" spans="1:195" ht="12" customHeight="1" x14ac:dyDescent="0.25">
      <c r="A158" s="167"/>
      <c r="B158" s="167"/>
      <c r="C158" s="167"/>
      <c r="D158" s="167"/>
      <c r="E158" s="194"/>
      <c r="F158" s="216"/>
      <c r="G158" s="216"/>
      <c r="H158" s="216"/>
      <c r="I158" s="216"/>
      <c r="J158" s="474"/>
      <c r="K158" s="127"/>
      <c r="L158" s="181"/>
      <c r="M158" s="181"/>
      <c r="N158" s="470"/>
      <c r="O158" s="470"/>
      <c r="P158" s="470"/>
      <c r="Q158" s="470"/>
      <c r="R158" s="470"/>
      <c r="S158" s="474"/>
      <c r="T158" s="195"/>
      <c r="U158" s="470"/>
      <c r="V158" s="470"/>
      <c r="W158" s="470"/>
      <c r="X158" s="472"/>
      <c r="Y158" s="470"/>
      <c r="Z158" s="465"/>
      <c r="AA158" s="467"/>
      <c r="AB158" s="196"/>
      <c r="AC158" s="233"/>
      <c r="AD158" s="233"/>
      <c r="AE158" s="233"/>
      <c r="AF158" s="233"/>
      <c r="AG158" s="233"/>
      <c r="AH158" s="233"/>
      <c r="AI158" s="197"/>
      <c r="AJ158" s="233"/>
      <c r="AK158" s="233"/>
      <c r="AL158" s="233"/>
      <c r="AM158" s="233"/>
      <c r="AN158" s="233"/>
      <c r="AO158" s="197"/>
      <c r="AP158" s="197"/>
      <c r="AQ158" s="233"/>
      <c r="AR158" s="233"/>
      <c r="AS158" s="233"/>
      <c r="AT158" s="233"/>
      <c r="AU158" s="233"/>
      <c r="AV158" s="233"/>
      <c r="AW158" s="233"/>
      <c r="AX158" s="233"/>
      <c r="AY158" s="233"/>
      <c r="AZ158" s="233"/>
      <c r="BA158" s="197"/>
      <c r="BB158" s="233"/>
      <c r="BC158" s="197"/>
      <c r="BD158" s="233"/>
      <c r="BE158" s="197"/>
      <c r="BF158" s="233"/>
      <c r="BG158" s="197"/>
      <c r="BH158" s="233"/>
      <c r="BI158" s="197"/>
      <c r="BJ158" s="197"/>
      <c r="BK158" s="197"/>
      <c r="BL158" s="233"/>
      <c r="BM158" s="197"/>
      <c r="BN158" s="233"/>
      <c r="BO158" s="197"/>
      <c r="BP158" s="197"/>
      <c r="BQ158" s="197"/>
      <c r="BR158" s="197"/>
      <c r="BS158" s="197"/>
      <c r="BT158" s="197"/>
      <c r="BU158" s="197"/>
      <c r="BV158" s="233"/>
      <c r="BW158" s="197"/>
      <c r="BX158" s="197"/>
      <c r="BY158" s="197"/>
      <c r="BZ158" s="198"/>
      <c r="CA158" s="233"/>
      <c r="CB158" s="198"/>
      <c r="CC158" s="233"/>
      <c r="CD158" s="233"/>
      <c r="CE158" s="233"/>
      <c r="CF158" s="233"/>
      <c r="CG158" s="233"/>
      <c r="CH158" s="233"/>
      <c r="CI158" s="233"/>
      <c r="CJ158" s="233"/>
      <c r="CK158" s="233"/>
      <c r="CL158" s="197"/>
      <c r="CM158" s="197"/>
      <c r="CN158" s="197"/>
      <c r="CO158" s="197"/>
      <c r="CP158" s="197"/>
      <c r="CQ158" s="233"/>
      <c r="CR158" s="197"/>
      <c r="CS158" s="233"/>
      <c r="CT158" s="233"/>
      <c r="CU158" s="197"/>
      <c r="CV158" s="233"/>
      <c r="CW158" s="233"/>
      <c r="CX158" s="233"/>
      <c r="CY158" s="233"/>
      <c r="CZ158" s="233"/>
      <c r="DA158" s="233"/>
      <c r="DB158" s="233"/>
      <c r="DC158" s="233"/>
      <c r="DD158" s="197"/>
      <c r="DE158" s="233"/>
      <c r="DF158" s="233"/>
      <c r="DG158" s="233"/>
      <c r="DH158" s="197"/>
      <c r="DI158" s="233"/>
      <c r="DJ158" s="233"/>
      <c r="DK158" s="233"/>
      <c r="DL158" s="233"/>
      <c r="DM158" s="233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233"/>
      <c r="EJ158" s="191"/>
      <c r="EK158" s="167"/>
      <c r="EL158" s="167"/>
      <c r="EM158" s="167"/>
      <c r="EN158" s="167"/>
      <c r="EO158" s="167"/>
      <c r="EP158" s="167"/>
      <c r="EQ158" s="167"/>
      <c r="ER158" s="167"/>
      <c r="ES158" s="167"/>
      <c r="ET158" s="167"/>
      <c r="EU158" s="167"/>
      <c r="EV158" s="167"/>
      <c r="EW158" s="167"/>
      <c r="EX158" s="167"/>
      <c r="EY158" s="167"/>
      <c r="EZ158" s="167"/>
      <c r="FA158" s="167"/>
      <c r="FB158" s="167"/>
      <c r="FC158" s="167"/>
      <c r="FD158" s="167"/>
      <c r="FE158" s="167"/>
      <c r="FF158" s="167"/>
      <c r="FG158" s="167"/>
      <c r="FH158" s="167"/>
      <c r="FI158" s="167"/>
      <c r="FJ158" s="167"/>
      <c r="FK158" s="167"/>
      <c r="FL158" s="167"/>
      <c r="FM158" s="167"/>
      <c r="FN158" s="167"/>
      <c r="FO158" s="167"/>
      <c r="FP158" s="167"/>
      <c r="FQ158" s="167"/>
      <c r="FR158" s="167"/>
      <c r="FS158" s="167"/>
      <c r="FT158" s="167"/>
      <c r="FU158" s="167"/>
      <c r="FV158" s="167"/>
      <c r="FW158" s="167"/>
      <c r="FX158" s="167"/>
      <c r="FY158" s="167"/>
      <c r="FZ158" s="167"/>
      <c r="GA158" s="167"/>
      <c r="GB158" s="167"/>
      <c r="GC158" s="167"/>
      <c r="GD158" s="167"/>
      <c r="GE158" s="167"/>
      <c r="GF158" s="167"/>
      <c r="GG158" s="167"/>
      <c r="GH158" s="167"/>
      <c r="GI158" s="167"/>
      <c r="GJ158" s="167"/>
      <c r="GK158" s="167"/>
      <c r="GL158" s="167"/>
      <c r="GM158" s="167"/>
    </row>
    <row r="159" spans="1:195" ht="12" customHeight="1" x14ac:dyDescent="0.25">
      <c r="A159" s="167"/>
      <c r="B159" s="167"/>
      <c r="C159" s="167"/>
      <c r="D159" s="167"/>
      <c r="E159" s="194"/>
      <c r="F159" s="216"/>
      <c r="G159" s="216"/>
      <c r="H159" s="216"/>
      <c r="I159" s="216"/>
      <c r="J159" s="474"/>
      <c r="K159" s="127"/>
      <c r="L159" s="181"/>
      <c r="M159" s="181"/>
      <c r="N159" s="470"/>
      <c r="O159" s="470"/>
      <c r="P159" s="470"/>
      <c r="Q159" s="470"/>
      <c r="R159" s="470"/>
      <c r="S159" s="474"/>
      <c r="T159" s="195"/>
      <c r="U159" s="470"/>
      <c r="V159" s="470"/>
      <c r="W159" s="470"/>
      <c r="X159" s="472"/>
      <c r="Y159" s="470"/>
      <c r="Z159" s="465"/>
      <c r="AA159" s="467"/>
      <c r="AB159" s="196"/>
      <c r="AC159" s="233"/>
      <c r="AD159" s="288"/>
      <c r="AE159" s="288"/>
      <c r="AF159" s="288"/>
      <c r="AG159" s="288"/>
      <c r="AH159" s="288"/>
      <c r="AI159" s="197"/>
      <c r="AJ159" s="233"/>
      <c r="AK159" s="233"/>
      <c r="AL159" s="233"/>
      <c r="AM159" s="233"/>
      <c r="AN159" s="233"/>
      <c r="AO159" s="197"/>
      <c r="AP159" s="197" t="str">
        <f>IF(AO159="","",AO159)</f>
        <v/>
      </c>
      <c r="AQ159" s="233"/>
      <c r="AR159" s="233"/>
      <c r="AS159" s="233"/>
      <c r="AT159" s="233"/>
      <c r="AU159" s="233"/>
      <c r="AV159" s="233"/>
      <c r="AW159" s="233"/>
      <c r="AX159" s="233"/>
      <c r="AY159" s="233"/>
      <c r="AZ159" s="233"/>
      <c r="BA159" s="197"/>
      <c r="BB159" s="233"/>
      <c r="BC159" s="197"/>
      <c r="BD159" s="233"/>
      <c r="BE159" s="197"/>
      <c r="BF159" s="233"/>
      <c r="BG159" s="197"/>
      <c r="BH159" s="233"/>
      <c r="BI159" s="197"/>
      <c r="BJ159" s="197"/>
      <c r="BK159" s="197"/>
      <c r="BL159" s="233"/>
      <c r="BM159" s="197"/>
      <c r="BN159" s="233"/>
      <c r="BO159" s="197"/>
      <c r="BP159" s="197"/>
      <c r="BQ159" s="197"/>
      <c r="BR159" s="197"/>
      <c r="BS159" s="197"/>
      <c r="BT159" s="197"/>
      <c r="BU159" s="197"/>
      <c r="BV159" s="233"/>
      <c r="BW159" s="197"/>
      <c r="BX159" s="197"/>
      <c r="BY159" s="197"/>
      <c r="BZ159" s="198"/>
      <c r="CA159" s="233"/>
      <c r="CB159" s="198"/>
      <c r="CC159" s="233"/>
      <c r="CD159" s="233"/>
      <c r="CE159" s="233"/>
      <c r="CF159" s="233"/>
      <c r="CG159" s="233"/>
      <c r="CH159" s="233"/>
      <c r="CI159" s="233"/>
      <c r="CJ159" s="233"/>
      <c r="CK159" s="233"/>
      <c r="CL159" s="197"/>
      <c r="CM159" s="197"/>
      <c r="CN159" s="197"/>
      <c r="CO159" s="197"/>
      <c r="CP159" s="197"/>
      <c r="CQ159" s="233"/>
      <c r="CR159" s="197"/>
      <c r="CS159" s="233"/>
      <c r="CT159" s="233"/>
      <c r="CU159" s="197"/>
      <c r="CV159" s="233"/>
      <c r="CW159" s="233"/>
      <c r="CX159" s="233"/>
      <c r="CY159" s="233"/>
      <c r="CZ159" s="233"/>
      <c r="DA159" s="233"/>
      <c r="DB159" s="233"/>
      <c r="DC159" s="233"/>
      <c r="DD159" s="197"/>
      <c r="DE159" s="233"/>
      <c r="DF159" s="233"/>
      <c r="DG159" s="233"/>
      <c r="DH159" s="197"/>
      <c r="DI159" s="233"/>
      <c r="DJ159" s="233"/>
      <c r="DK159" s="233"/>
      <c r="DL159" s="233"/>
      <c r="DM159" s="233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233"/>
      <c r="EJ159" s="191"/>
      <c r="EK159" s="167"/>
      <c r="EL159" s="167"/>
      <c r="EM159" s="167"/>
      <c r="EN159" s="167"/>
      <c r="EO159" s="167"/>
      <c r="EP159" s="167"/>
      <c r="EQ159" s="167"/>
      <c r="ER159" s="167"/>
      <c r="ES159" s="167"/>
      <c r="ET159" s="167"/>
      <c r="EU159" s="167"/>
      <c r="EV159" s="167"/>
      <c r="EW159" s="167"/>
      <c r="EX159" s="167"/>
      <c r="EY159" s="167"/>
      <c r="EZ159" s="167"/>
      <c r="FA159" s="167"/>
      <c r="FB159" s="167"/>
      <c r="FC159" s="167"/>
      <c r="FD159" s="167"/>
      <c r="FE159" s="167"/>
      <c r="FF159" s="167"/>
      <c r="FG159" s="167"/>
      <c r="FH159" s="167"/>
      <c r="FI159" s="167"/>
      <c r="FJ159" s="167"/>
      <c r="FK159" s="167"/>
      <c r="FL159" s="167"/>
      <c r="FM159" s="167"/>
      <c r="FN159" s="167"/>
      <c r="FO159" s="167"/>
      <c r="FP159" s="167"/>
      <c r="FQ159" s="167"/>
      <c r="FR159" s="167"/>
      <c r="FS159" s="167"/>
      <c r="FT159" s="167"/>
      <c r="FU159" s="167"/>
      <c r="FV159" s="167"/>
      <c r="FW159" s="167"/>
      <c r="FX159" s="167"/>
      <c r="FY159" s="167"/>
      <c r="FZ159" s="167"/>
      <c r="GA159" s="167"/>
      <c r="GB159" s="167"/>
      <c r="GC159" s="167"/>
      <c r="GD159" s="167"/>
      <c r="GE159" s="167"/>
      <c r="GF159" s="167"/>
      <c r="GG159" s="167"/>
      <c r="GH159" s="167"/>
      <c r="GI159" s="167"/>
      <c r="GJ159" s="167"/>
      <c r="GK159" s="167"/>
      <c r="GL159" s="167"/>
      <c r="GM159" s="167"/>
    </row>
    <row r="160" spans="1:195" ht="12" customHeight="1" x14ac:dyDescent="0.25">
      <c r="A160" s="167"/>
      <c r="B160" s="167"/>
      <c r="C160" s="167"/>
      <c r="D160" s="167"/>
      <c r="E160" s="194"/>
      <c r="F160" s="216"/>
      <c r="G160" s="216"/>
      <c r="H160" s="216"/>
      <c r="I160" s="216"/>
      <c r="J160" s="474"/>
      <c r="K160" s="127"/>
      <c r="L160" s="181"/>
      <c r="M160" s="181"/>
      <c r="N160" s="470"/>
      <c r="O160" s="470"/>
      <c r="P160" s="470"/>
      <c r="Q160" s="470"/>
      <c r="R160" s="470"/>
      <c r="S160" s="474"/>
      <c r="T160" s="195"/>
      <c r="U160" s="470"/>
      <c r="V160" s="470"/>
      <c r="W160" s="470"/>
      <c r="X160" s="472"/>
      <c r="Y160" s="470"/>
      <c r="Z160" s="465"/>
      <c r="AA160" s="467"/>
      <c r="AB160" s="196"/>
      <c r="AC160" s="233"/>
      <c r="AD160" s="288"/>
      <c r="AE160" s="288"/>
      <c r="AF160" s="288"/>
      <c r="AG160" s="288"/>
      <c r="AH160" s="288"/>
      <c r="AI160" s="197"/>
      <c r="AJ160" s="233"/>
      <c r="AK160" s="233"/>
      <c r="AL160" s="233"/>
      <c r="AM160" s="233"/>
      <c r="AN160" s="233"/>
      <c r="AO160" s="197"/>
      <c r="AP160" s="197" t="str">
        <f>IF(AO160="","",AO160)</f>
        <v/>
      </c>
      <c r="AQ160" s="233"/>
      <c r="AR160" s="233"/>
      <c r="AS160" s="233"/>
      <c r="AT160" s="233"/>
      <c r="AU160" s="233"/>
      <c r="AV160" s="233"/>
      <c r="AW160" s="233"/>
      <c r="AX160" s="233"/>
      <c r="AY160" s="233"/>
      <c r="AZ160" s="233"/>
      <c r="BA160" s="197"/>
      <c r="BB160" s="233"/>
      <c r="BC160" s="197"/>
      <c r="BD160" s="233"/>
      <c r="BE160" s="197"/>
      <c r="BF160" s="233"/>
      <c r="BG160" s="197"/>
      <c r="BH160" s="233"/>
      <c r="BI160" s="197"/>
      <c r="BJ160" s="197"/>
      <c r="BK160" s="197"/>
      <c r="BL160" s="233"/>
      <c r="BM160" s="197"/>
      <c r="BN160" s="233"/>
      <c r="BO160" s="197"/>
      <c r="BP160" s="197"/>
      <c r="BQ160" s="197"/>
      <c r="BR160" s="197"/>
      <c r="BS160" s="197"/>
      <c r="BT160" s="197"/>
      <c r="BU160" s="197"/>
      <c r="BV160" s="233"/>
      <c r="BW160" s="197"/>
      <c r="BX160" s="197"/>
      <c r="BY160" s="197"/>
      <c r="BZ160" s="198"/>
      <c r="CA160" s="233"/>
      <c r="CB160" s="198"/>
      <c r="CC160" s="233"/>
      <c r="CD160" s="233"/>
      <c r="CE160" s="233"/>
      <c r="CF160" s="233"/>
      <c r="CG160" s="233"/>
      <c r="CH160" s="233"/>
      <c r="CI160" s="233"/>
      <c r="CJ160" s="233"/>
      <c r="CK160" s="233"/>
      <c r="CL160" s="197"/>
      <c r="CM160" s="197"/>
      <c r="CN160" s="197"/>
      <c r="CO160" s="197"/>
      <c r="CP160" s="197"/>
      <c r="CQ160" s="233"/>
      <c r="CR160" s="197"/>
      <c r="CS160" s="233"/>
      <c r="CT160" s="233"/>
      <c r="CU160" s="197"/>
      <c r="CV160" s="233"/>
      <c r="CW160" s="233"/>
      <c r="CX160" s="233"/>
      <c r="CY160" s="233"/>
      <c r="CZ160" s="233"/>
      <c r="DA160" s="233"/>
      <c r="DB160" s="233"/>
      <c r="DC160" s="233"/>
      <c r="DD160" s="197"/>
      <c r="DE160" s="233"/>
      <c r="DF160" s="233"/>
      <c r="DG160" s="233"/>
      <c r="DH160" s="197"/>
      <c r="DI160" s="233"/>
      <c r="DJ160" s="233"/>
      <c r="DK160" s="233"/>
      <c r="DL160" s="233"/>
      <c r="DM160" s="233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233"/>
      <c r="EJ160" s="191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7"/>
      <c r="EW160" s="167"/>
      <c r="EX160" s="167"/>
      <c r="EY160" s="167"/>
      <c r="EZ160" s="167"/>
      <c r="FA160" s="167"/>
      <c r="FB160" s="167"/>
      <c r="FC160" s="167"/>
      <c r="FD160" s="167"/>
      <c r="FE160" s="167"/>
      <c r="FF160" s="167"/>
      <c r="FG160" s="167"/>
      <c r="FH160" s="167"/>
      <c r="FI160" s="167"/>
      <c r="FJ160" s="167"/>
      <c r="FK160" s="167"/>
      <c r="FL160" s="167"/>
      <c r="FM160" s="167"/>
      <c r="FN160" s="167"/>
      <c r="FO160" s="167"/>
      <c r="FP160" s="167"/>
      <c r="FQ160" s="167"/>
      <c r="FR160" s="167"/>
      <c r="FS160" s="167"/>
      <c r="FT160" s="167"/>
      <c r="FU160" s="167"/>
      <c r="FV160" s="167"/>
      <c r="FW160" s="167"/>
      <c r="FX160" s="167"/>
      <c r="FY160" s="167"/>
      <c r="FZ160" s="167"/>
      <c r="GA160" s="167"/>
      <c r="GB160" s="167"/>
      <c r="GC160" s="167"/>
      <c r="GD160" s="167"/>
      <c r="GE160" s="167"/>
      <c r="GF160" s="167"/>
      <c r="GG160" s="167"/>
      <c r="GH160" s="167"/>
      <c r="GI160" s="167"/>
      <c r="GJ160" s="167"/>
      <c r="GK160" s="167"/>
      <c r="GL160" s="167"/>
      <c r="GM160" s="167"/>
    </row>
    <row r="161" spans="1:195" ht="12" customHeight="1" x14ac:dyDescent="0.25">
      <c r="A161" s="167"/>
      <c r="B161" s="167"/>
      <c r="C161" s="167"/>
      <c r="D161" s="167"/>
      <c r="E161" s="194"/>
      <c r="F161" s="216"/>
      <c r="G161" s="216"/>
      <c r="H161" s="216"/>
      <c r="I161" s="216"/>
      <c r="J161" s="470"/>
      <c r="K161" s="181"/>
      <c r="L161" s="181"/>
      <c r="M161" s="181"/>
      <c r="N161" s="470"/>
      <c r="O161" s="470"/>
      <c r="P161" s="470"/>
      <c r="Q161" s="470"/>
      <c r="R161" s="470"/>
      <c r="S161" s="470"/>
      <c r="T161" s="201"/>
      <c r="U161" s="470"/>
      <c r="V161" s="470"/>
      <c r="W161" s="470"/>
      <c r="X161" s="472"/>
      <c r="Y161" s="470"/>
      <c r="Z161" s="465"/>
      <c r="AA161" s="468"/>
      <c r="AB161" s="202"/>
      <c r="AC161" s="233"/>
      <c r="AD161" s="288"/>
      <c r="AE161" s="288"/>
      <c r="AF161" s="288"/>
      <c r="AG161" s="288"/>
      <c r="AH161" s="288"/>
      <c r="AI161" s="197"/>
      <c r="AJ161" s="233"/>
      <c r="AK161" s="233"/>
      <c r="AL161" s="233"/>
      <c r="AM161" s="233"/>
      <c r="AN161" s="233"/>
      <c r="AO161" s="197"/>
      <c r="AP161" s="197" t="str">
        <f>IF(AO161="","",AO161)</f>
        <v/>
      </c>
      <c r="AQ161" s="233"/>
      <c r="AR161" s="233"/>
      <c r="AS161" s="233"/>
      <c r="AT161" s="233"/>
      <c r="AU161" s="233"/>
      <c r="AV161" s="233"/>
      <c r="AW161" s="233"/>
      <c r="AX161" s="233"/>
      <c r="AY161" s="233"/>
      <c r="AZ161" s="233"/>
      <c r="BA161" s="197"/>
      <c r="BB161" s="233"/>
      <c r="BC161" s="197"/>
      <c r="BD161" s="233"/>
      <c r="BE161" s="197"/>
      <c r="BF161" s="233"/>
      <c r="BG161" s="197"/>
      <c r="BH161" s="233"/>
      <c r="BI161" s="197"/>
      <c r="BJ161" s="197"/>
      <c r="BK161" s="197"/>
      <c r="BL161" s="233"/>
      <c r="BM161" s="197"/>
      <c r="BN161" s="233"/>
      <c r="BO161" s="197"/>
      <c r="BP161" s="197"/>
      <c r="BQ161" s="197"/>
      <c r="BR161" s="197"/>
      <c r="BS161" s="197"/>
      <c r="BT161" s="197"/>
      <c r="BU161" s="197"/>
      <c r="BV161" s="233"/>
      <c r="BW161" s="197"/>
      <c r="BX161" s="197"/>
      <c r="BY161" s="197"/>
      <c r="BZ161" s="198"/>
      <c r="CA161" s="233"/>
      <c r="CB161" s="198"/>
      <c r="CC161" s="233"/>
      <c r="CD161" s="233"/>
      <c r="CE161" s="233"/>
      <c r="CF161" s="233"/>
      <c r="CG161" s="233"/>
      <c r="CH161" s="233"/>
      <c r="CI161" s="233"/>
      <c r="CJ161" s="233"/>
      <c r="CK161" s="233"/>
      <c r="CL161" s="197"/>
      <c r="CM161" s="197"/>
      <c r="CN161" s="197"/>
      <c r="CO161" s="197"/>
      <c r="CP161" s="197"/>
      <c r="CQ161" s="233"/>
      <c r="CR161" s="197"/>
      <c r="CS161" s="233"/>
      <c r="CT161" s="233"/>
      <c r="CU161" s="197"/>
      <c r="CV161" s="233"/>
      <c r="CW161" s="233"/>
      <c r="CX161" s="233"/>
      <c r="CY161" s="233"/>
      <c r="CZ161" s="233"/>
      <c r="DA161" s="233"/>
      <c r="DB161" s="233"/>
      <c r="DC161" s="233"/>
      <c r="DD161" s="197"/>
      <c r="DE161" s="233"/>
      <c r="DF161" s="233"/>
      <c r="DG161" s="233"/>
      <c r="DH161" s="197"/>
      <c r="DI161" s="233"/>
      <c r="DJ161" s="233"/>
      <c r="DK161" s="233"/>
      <c r="DL161" s="233"/>
      <c r="DM161" s="233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233"/>
      <c r="EJ161" s="191"/>
      <c r="EK161" s="167"/>
      <c r="EL161" s="167"/>
      <c r="EM161" s="167"/>
      <c r="EN161" s="167"/>
      <c r="EO161" s="167"/>
      <c r="EP161" s="167"/>
      <c r="EQ161" s="167"/>
      <c r="ER161" s="167"/>
      <c r="ES161" s="167"/>
      <c r="ET161" s="167"/>
      <c r="EU161" s="167"/>
      <c r="EV161" s="167"/>
      <c r="EW161" s="167"/>
      <c r="EX161" s="167"/>
      <c r="EY161" s="167"/>
      <c r="EZ161" s="167"/>
      <c r="FA161" s="167"/>
      <c r="FB161" s="167"/>
      <c r="FC161" s="167"/>
      <c r="FD161" s="167"/>
      <c r="FE161" s="167"/>
      <c r="FF161" s="167"/>
      <c r="FG161" s="167"/>
      <c r="FH161" s="167"/>
      <c r="FI161" s="167"/>
      <c r="FJ161" s="167"/>
      <c r="FK161" s="167"/>
      <c r="FL161" s="167"/>
      <c r="FM161" s="167"/>
      <c r="FN161" s="167"/>
      <c r="FO161" s="167"/>
      <c r="FP161" s="167"/>
      <c r="FQ161" s="167"/>
      <c r="FR161" s="167"/>
      <c r="FS161" s="167"/>
      <c r="FT161" s="167"/>
      <c r="FU161" s="167"/>
      <c r="FV161" s="167"/>
      <c r="FW161" s="167"/>
      <c r="FX161" s="167"/>
      <c r="FY161" s="167"/>
      <c r="FZ161" s="167"/>
      <c r="GA161" s="167"/>
      <c r="GB161" s="167"/>
      <c r="GC161" s="167"/>
      <c r="GD161" s="167"/>
      <c r="GE161" s="167"/>
      <c r="GF161" s="167"/>
      <c r="GG161" s="167"/>
      <c r="GH161" s="167"/>
      <c r="GI161" s="167"/>
      <c r="GJ161" s="167"/>
      <c r="GK161" s="167"/>
      <c r="GL161" s="167"/>
      <c r="GM161" s="167"/>
    </row>
    <row r="162" spans="1:195" ht="11.25" customHeight="1" x14ac:dyDescent="0.25">
      <c r="A162" s="126"/>
      <c r="B162" s="126"/>
      <c r="C162" s="126"/>
      <c r="D162" s="126"/>
      <c r="E162" s="126"/>
      <c r="F162" s="126"/>
      <c r="G162" s="126"/>
      <c r="H162" s="126"/>
      <c r="I162" s="126"/>
      <c r="J162" s="140"/>
      <c r="K162" s="126"/>
      <c r="L162" s="126"/>
      <c r="M162" s="126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203"/>
      <c r="AD162" s="203"/>
      <c r="AE162" s="203"/>
      <c r="AF162" s="203"/>
      <c r="AG162" s="203"/>
      <c r="AH162" s="203"/>
      <c r="AI162" s="140"/>
      <c r="AJ162" s="203"/>
      <c r="AK162" s="203"/>
      <c r="AL162" s="203"/>
      <c r="AM162" s="203"/>
      <c r="AN162" s="203"/>
      <c r="AO162" s="140"/>
      <c r="AP162" s="140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140"/>
      <c r="BA162" s="140"/>
      <c r="BB162" s="140"/>
      <c r="BC162" s="140"/>
      <c r="BD162" s="204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205"/>
      <c r="CR162" s="140"/>
      <c r="CS162" s="205"/>
      <c r="CT162" s="205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  <c r="DM162" s="140"/>
      <c r="DN162" s="140"/>
      <c r="DO162" s="140"/>
      <c r="DP162" s="140"/>
      <c r="DQ162" s="140"/>
      <c r="DR162" s="140"/>
      <c r="DS162" s="140"/>
      <c r="DT162" s="140"/>
      <c r="DU162" s="140"/>
      <c r="DV162" s="140"/>
      <c r="DW162" s="140"/>
      <c r="DX162" s="140"/>
      <c r="DY162" s="140"/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26"/>
      <c r="EK162" s="126"/>
      <c r="EL162" s="126"/>
      <c r="EM162" s="126"/>
      <c r="EN162" s="126"/>
      <c r="EO162" s="126"/>
      <c r="EP162" s="126"/>
      <c r="EQ162" s="126"/>
      <c r="ER162" s="126"/>
      <c r="ES162" s="126"/>
      <c r="ET162" s="126"/>
      <c r="EU162" s="126"/>
      <c r="EV162" s="126"/>
      <c r="EW162" s="126"/>
      <c r="EX162" s="126"/>
      <c r="EY162" s="126"/>
      <c r="EZ162" s="126"/>
      <c r="FA162" s="126"/>
      <c r="FB162" s="126"/>
      <c r="FC162" s="126"/>
      <c r="FD162" s="126"/>
      <c r="FE162" s="126"/>
      <c r="FF162" s="126"/>
      <c r="FG162" s="126"/>
      <c r="FH162" s="126"/>
      <c r="FI162" s="126"/>
      <c r="FJ162" s="126"/>
      <c r="FK162" s="126"/>
      <c r="FL162" s="126"/>
      <c r="FM162" s="126"/>
      <c r="FN162" s="126"/>
      <c r="FO162" s="126"/>
      <c r="FP162" s="126"/>
      <c r="FQ162" s="126"/>
      <c r="FR162" s="126"/>
      <c r="FS162" s="126"/>
      <c r="FT162" s="126"/>
      <c r="FU162" s="126"/>
      <c r="FV162" s="126"/>
      <c r="FW162" s="126"/>
      <c r="FX162" s="126"/>
      <c r="FY162" s="126"/>
      <c r="FZ162" s="126"/>
      <c r="GA162" s="126"/>
      <c r="GB162" s="126"/>
      <c r="GC162" s="126"/>
      <c r="GD162" s="126"/>
      <c r="GE162" s="126"/>
      <c r="GF162" s="126"/>
      <c r="GG162" s="126"/>
      <c r="GH162" s="126"/>
      <c r="GI162" s="126"/>
      <c r="GJ162" s="126"/>
      <c r="GK162" s="126"/>
      <c r="GL162" s="126"/>
      <c r="GM162" s="126"/>
    </row>
    <row r="163" spans="1:195" ht="11.25" customHeight="1" x14ac:dyDescent="0.25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463" t="s">
        <v>635</v>
      </c>
      <c r="V163" s="463"/>
      <c r="W163" s="463"/>
      <c r="X163" s="463"/>
      <c r="Y163" s="463"/>
      <c r="Z163" s="463"/>
      <c r="AA163" s="463"/>
      <c r="AB163" s="202" t="s">
        <v>627</v>
      </c>
      <c r="AC163" s="206"/>
      <c r="AD163" s="233"/>
      <c r="AE163" s="234"/>
      <c r="AF163" s="234"/>
      <c r="AG163" s="234"/>
      <c r="AH163" s="235"/>
      <c r="AI163" s="197"/>
      <c r="AJ163" s="233"/>
      <c r="AK163" s="234"/>
      <c r="AL163" s="234"/>
      <c r="AM163" s="234"/>
      <c r="AN163" s="235"/>
      <c r="AO163" s="197"/>
      <c r="AP163" s="197" t="str">
        <f t="shared" ref="AP163:AP170" si="17">IF(AO163="","",AO163)</f>
        <v/>
      </c>
      <c r="AQ163" s="229"/>
      <c r="AR163" s="229"/>
      <c r="AS163" s="229"/>
      <c r="AT163" s="229"/>
      <c r="AU163" s="229"/>
      <c r="AV163" s="229"/>
      <c r="AW163" s="231"/>
      <c r="AX163" s="230"/>
      <c r="AY163" s="229"/>
      <c r="AZ163" s="232"/>
      <c r="BA163" s="197"/>
      <c r="BB163" s="229"/>
      <c r="BC163" s="197"/>
      <c r="BD163" s="199"/>
      <c r="BE163" s="197"/>
      <c r="BF163" s="227"/>
      <c r="BG163" s="197"/>
      <c r="BH163" s="227"/>
      <c r="BI163" s="197"/>
      <c r="BJ163" s="197"/>
      <c r="BK163" s="197"/>
      <c r="BL163" s="227"/>
      <c r="BM163" s="197"/>
      <c r="BN163" s="227"/>
      <c r="BO163" s="197"/>
      <c r="BP163" s="197"/>
      <c r="BQ163" s="197"/>
      <c r="BR163" s="197"/>
      <c r="BS163" s="197"/>
      <c r="BT163" s="197"/>
      <c r="BU163" s="197"/>
      <c r="BV163" s="199"/>
      <c r="BW163" s="197"/>
      <c r="BX163" s="197"/>
      <c r="BY163" s="197"/>
      <c r="BZ163" s="198"/>
      <c r="CA163" s="227"/>
      <c r="CB163" s="198"/>
      <c r="CC163" s="200"/>
      <c r="CD163" s="199"/>
      <c r="CE163" s="200"/>
      <c r="CF163" s="199"/>
      <c r="CG163" s="199"/>
      <c r="CH163" s="199"/>
      <c r="CI163" s="200"/>
      <c r="CJ163" s="199"/>
      <c r="CK163" s="199"/>
      <c r="CL163" s="197"/>
      <c r="CM163" s="197"/>
      <c r="CN163" s="197"/>
      <c r="CO163" s="197"/>
      <c r="CP163" s="197"/>
      <c r="CQ163" s="237"/>
      <c r="CR163" s="197"/>
      <c r="CS163" s="237"/>
      <c r="CT163" s="237"/>
      <c r="CU163" s="197"/>
      <c r="CV163" s="199"/>
      <c r="CW163" s="199"/>
      <c r="CX163" s="199"/>
      <c r="CY163" s="199"/>
      <c r="CZ163" s="199"/>
      <c r="DA163" s="199"/>
      <c r="DB163" s="199"/>
      <c r="DC163" s="199"/>
      <c r="DD163" s="197"/>
      <c r="DE163" s="199"/>
      <c r="DF163" s="199"/>
      <c r="DG163" s="199"/>
      <c r="DH163" s="197"/>
      <c r="DI163" s="199"/>
      <c r="DJ163" s="199"/>
      <c r="DK163" s="199"/>
      <c r="DL163" s="199"/>
      <c r="DM163" s="199"/>
      <c r="DN163" s="181"/>
      <c r="DO163" s="126"/>
      <c r="DP163" s="126"/>
      <c r="DQ163" s="126"/>
      <c r="DR163" s="126"/>
      <c r="DS163" s="126"/>
      <c r="DT163" s="126"/>
      <c r="DU163" s="126"/>
      <c r="DV163" s="126"/>
      <c r="DW163" s="126"/>
      <c r="DX163" s="126"/>
      <c r="DY163" s="126"/>
      <c r="DZ163" s="126"/>
      <c r="EA163" s="126"/>
      <c r="EB163" s="126"/>
      <c r="EC163" s="126"/>
      <c r="ED163" s="126"/>
      <c r="EE163" s="126"/>
      <c r="EF163" s="126"/>
      <c r="EG163" s="126"/>
      <c r="EH163" s="126"/>
      <c r="EI163" s="126"/>
      <c r="EJ163" s="126"/>
      <c r="EK163" s="126"/>
      <c r="EL163" s="126"/>
      <c r="EM163" s="126"/>
      <c r="EN163" s="126"/>
      <c r="EO163" s="126"/>
      <c r="EP163" s="126"/>
      <c r="EQ163" s="126"/>
      <c r="ER163" s="126"/>
      <c r="ES163" s="126"/>
      <c r="ET163" s="126"/>
      <c r="EU163" s="126"/>
      <c r="EV163" s="126"/>
      <c r="EW163" s="126"/>
      <c r="EX163" s="126"/>
      <c r="EY163" s="126"/>
      <c r="EZ163" s="126"/>
      <c r="FA163" s="126"/>
      <c r="FB163" s="126"/>
      <c r="FC163" s="126"/>
      <c r="FD163" s="126"/>
      <c r="FE163" s="126"/>
      <c r="FF163" s="126"/>
      <c r="FG163" s="126"/>
      <c r="FH163" s="126"/>
      <c r="FI163" s="126"/>
      <c r="FJ163" s="126"/>
      <c r="FK163" s="126"/>
      <c r="FL163" s="126"/>
      <c r="FM163" s="126"/>
      <c r="FN163" s="126"/>
      <c r="FO163" s="126"/>
      <c r="FP163" s="126"/>
      <c r="FQ163" s="126"/>
      <c r="FR163" s="126"/>
      <c r="FS163" s="126"/>
      <c r="FT163" s="126"/>
      <c r="FU163" s="126"/>
      <c r="FV163" s="126"/>
      <c r="FW163" s="126"/>
      <c r="FX163" s="126"/>
      <c r="FY163" s="126"/>
      <c r="FZ163" s="126"/>
      <c r="GA163" s="126"/>
      <c r="GB163" s="126"/>
      <c r="GC163" s="126"/>
      <c r="GD163" s="126"/>
      <c r="GE163" s="126"/>
      <c r="GF163" s="126"/>
      <c r="GG163" s="126"/>
      <c r="GH163" s="126"/>
      <c r="GI163" s="126"/>
      <c r="GJ163" s="126"/>
      <c r="GK163" s="126"/>
      <c r="GL163" s="126"/>
      <c r="GM163" s="126"/>
    </row>
    <row r="164" spans="1:195" ht="11.25" customHeight="1" x14ac:dyDescent="0.25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463" t="s">
        <v>636</v>
      </c>
      <c r="V164" s="463"/>
      <c r="W164" s="463"/>
      <c r="X164" s="463"/>
      <c r="Y164" s="463"/>
      <c r="Z164" s="463"/>
      <c r="AA164" s="463"/>
      <c r="AB164" s="202" t="s">
        <v>637</v>
      </c>
      <c r="AC164" s="206"/>
      <c r="AD164" s="233"/>
      <c r="AE164" s="234"/>
      <c r="AF164" s="234"/>
      <c r="AG164" s="234"/>
      <c r="AH164" s="235"/>
      <c r="AI164" s="197"/>
      <c r="AJ164" s="233"/>
      <c r="AK164" s="234"/>
      <c r="AL164" s="234"/>
      <c r="AM164" s="234"/>
      <c r="AN164" s="235"/>
      <c r="AO164" s="197"/>
      <c r="AP164" s="197" t="str">
        <f t="shared" si="17"/>
        <v/>
      </c>
      <c r="AQ164" s="229"/>
      <c r="AR164" s="229"/>
      <c r="AS164" s="229"/>
      <c r="AT164" s="229"/>
      <c r="AU164" s="229"/>
      <c r="AV164" s="229"/>
      <c r="AW164" s="231"/>
      <c r="AX164" s="230"/>
      <c r="AY164" s="229"/>
      <c r="AZ164" s="232"/>
      <c r="BA164" s="197"/>
      <c r="BB164" s="229"/>
      <c r="BC164" s="197"/>
      <c r="BD164" s="199"/>
      <c r="BE164" s="197"/>
      <c r="BF164" s="227"/>
      <c r="BG164" s="197"/>
      <c r="BH164" s="227"/>
      <c r="BI164" s="197"/>
      <c r="BJ164" s="197"/>
      <c r="BK164" s="197"/>
      <c r="BL164" s="227"/>
      <c r="BM164" s="197"/>
      <c r="BN164" s="227"/>
      <c r="BO164" s="197"/>
      <c r="BP164" s="197"/>
      <c r="BQ164" s="197"/>
      <c r="BR164" s="197"/>
      <c r="BS164" s="197"/>
      <c r="BT164" s="197"/>
      <c r="BU164" s="197"/>
      <c r="BV164" s="199"/>
      <c r="BW164" s="197"/>
      <c r="BX164" s="197"/>
      <c r="BY164" s="197"/>
      <c r="BZ164" s="198"/>
      <c r="CA164" s="227"/>
      <c r="CB164" s="198"/>
      <c r="CC164" s="200"/>
      <c r="CD164" s="199"/>
      <c r="CE164" s="200"/>
      <c r="CF164" s="199"/>
      <c r="CG164" s="199"/>
      <c r="CH164" s="199"/>
      <c r="CI164" s="200"/>
      <c r="CJ164" s="199"/>
      <c r="CK164" s="199"/>
      <c r="CL164" s="197"/>
      <c r="CM164" s="197"/>
      <c r="CN164" s="197"/>
      <c r="CO164" s="197"/>
      <c r="CP164" s="197"/>
      <c r="CQ164" s="237"/>
      <c r="CR164" s="197"/>
      <c r="CS164" s="237"/>
      <c r="CT164" s="237"/>
      <c r="CU164" s="197"/>
      <c r="CV164" s="199"/>
      <c r="CW164" s="199"/>
      <c r="CX164" s="199"/>
      <c r="CY164" s="199"/>
      <c r="CZ164" s="199"/>
      <c r="DA164" s="199"/>
      <c r="DB164" s="199"/>
      <c r="DC164" s="199"/>
      <c r="DD164" s="197"/>
      <c r="DE164" s="199"/>
      <c r="DF164" s="199"/>
      <c r="DG164" s="199"/>
      <c r="DH164" s="197"/>
      <c r="DI164" s="199"/>
      <c r="DJ164" s="199"/>
      <c r="DK164" s="199"/>
      <c r="DL164" s="199"/>
      <c r="DM164" s="199"/>
      <c r="DN164" s="181"/>
      <c r="DO164" s="126"/>
      <c r="DP164" s="126"/>
      <c r="DQ164" s="126"/>
      <c r="DR164" s="126"/>
      <c r="DS164" s="126"/>
      <c r="DT164" s="126"/>
      <c r="DU164" s="126"/>
      <c r="DV164" s="126"/>
      <c r="DW164" s="126"/>
      <c r="DX164" s="126"/>
      <c r="DY164" s="126"/>
      <c r="DZ164" s="126"/>
      <c r="EA164" s="126"/>
      <c r="EB164" s="126"/>
      <c r="EC164" s="126"/>
      <c r="ED164" s="126"/>
      <c r="EE164" s="126"/>
      <c r="EF164" s="126"/>
      <c r="EG164" s="126"/>
      <c r="EH164" s="126"/>
      <c r="EI164" s="126"/>
      <c r="EJ164" s="126"/>
      <c r="EK164" s="126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126"/>
      <c r="EV164" s="126"/>
      <c r="EW164" s="126"/>
      <c r="EX164" s="126"/>
      <c r="EY164" s="126"/>
      <c r="EZ164" s="126"/>
      <c r="FA164" s="126"/>
      <c r="FB164" s="126"/>
      <c r="FC164" s="126"/>
      <c r="FD164" s="126"/>
      <c r="FE164" s="126"/>
      <c r="FF164" s="126"/>
      <c r="FG164" s="126"/>
      <c r="FH164" s="126"/>
      <c r="FI164" s="126"/>
      <c r="FJ164" s="126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126"/>
      <c r="FU164" s="126"/>
      <c r="FV164" s="126"/>
      <c r="FW164" s="126"/>
      <c r="FX164" s="126"/>
      <c r="FY164" s="126"/>
      <c r="FZ164" s="126"/>
      <c r="GA164" s="126"/>
      <c r="GB164" s="126"/>
      <c r="GC164" s="126"/>
      <c r="GD164" s="126"/>
      <c r="GE164" s="126"/>
      <c r="GF164" s="126"/>
      <c r="GG164" s="126"/>
      <c r="GH164" s="126"/>
      <c r="GI164" s="126"/>
      <c r="GJ164" s="126"/>
      <c r="GK164" s="126"/>
      <c r="GL164" s="126"/>
      <c r="GM164" s="126"/>
    </row>
    <row r="165" spans="1:195" ht="11.25" customHeight="1" x14ac:dyDescent="0.25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463" t="s">
        <v>638</v>
      </c>
      <c r="V165" s="463"/>
      <c r="W165" s="463"/>
      <c r="X165" s="463"/>
      <c r="Y165" s="463"/>
      <c r="Z165" s="463"/>
      <c r="AA165" s="463"/>
      <c r="AB165" s="202" t="s">
        <v>631</v>
      </c>
      <c r="AC165" s="206"/>
      <c r="AD165" s="233"/>
      <c r="AE165" s="234"/>
      <c r="AF165" s="234"/>
      <c r="AG165" s="234"/>
      <c r="AH165" s="235"/>
      <c r="AI165" s="197"/>
      <c r="AJ165" s="233"/>
      <c r="AK165" s="234"/>
      <c r="AL165" s="234"/>
      <c r="AM165" s="234"/>
      <c r="AN165" s="235"/>
      <c r="AO165" s="197"/>
      <c r="AP165" s="197" t="str">
        <f t="shared" si="17"/>
        <v/>
      </c>
      <c r="AQ165" s="229"/>
      <c r="AR165" s="229"/>
      <c r="AS165" s="229"/>
      <c r="AT165" s="229"/>
      <c r="AU165" s="229"/>
      <c r="AV165" s="229"/>
      <c r="AW165" s="231"/>
      <c r="AX165" s="230"/>
      <c r="AY165" s="229"/>
      <c r="AZ165" s="232"/>
      <c r="BA165" s="197"/>
      <c r="BB165" s="229"/>
      <c r="BC165" s="197"/>
      <c r="BD165" s="199"/>
      <c r="BE165" s="197"/>
      <c r="BF165" s="227"/>
      <c r="BG165" s="197"/>
      <c r="BH165" s="227"/>
      <c r="BI165" s="197"/>
      <c r="BJ165" s="197"/>
      <c r="BK165" s="197"/>
      <c r="BL165" s="227"/>
      <c r="BM165" s="197"/>
      <c r="BN165" s="227"/>
      <c r="BO165" s="197"/>
      <c r="BP165" s="197"/>
      <c r="BQ165" s="197"/>
      <c r="BR165" s="197"/>
      <c r="BS165" s="197"/>
      <c r="BT165" s="197"/>
      <c r="BU165" s="197"/>
      <c r="BV165" s="199"/>
      <c r="BW165" s="197"/>
      <c r="BX165" s="197"/>
      <c r="BY165" s="197"/>
      <c r="BZ165" s="198"/>
      <c r="CA165" s="227"/>
      <c r="CB165" s="198"/>
      <c r="CC165" s="200"/>
      <c r="CD165" s="199"/>
      <c r="CE165" s="200"/>
      <c r="CF165" s="199"/>
      <c r="CG165" s="199"/>
      <c r="CH165" s="199"/>
      <c r="CI165" s="200"/>
      <c r="CJ165" s="199"/>
      <c r="CK165" s="199"/>
      <c r="CL165" s="197"/>
      <c r="CM165" s="197"/>
      <c r="CN165" s="197"/>
      <c r="CO165" s="197"/>
      <c r="CP165" s="197"/>
      <c r="CQ165" s="237"/>
      <c r="CR165" s="197"/>
      <c r="CS165" s="237"/>
      <c r="CT165" s="237"/>
      <c r="CU165" s="197"/>
      <c r="CV165" s="199"/>
      <c r="CW165" s="199"/>
      <c r="CX165" s="199"/>
      <c r="CY165" s="199"/>
      <c r="CZ165" s="199"/>
      <c r="DA165" s="199"/>
      <c r="DB165" s="199"/>
      <c r="DC165" s="199"/>
      <c r="DD165" s="197"/>
      <c r="DE165" s="199"/>
      <c r="DF165" s="199"/>
      <c r="DG165" s="199"/>
      <c r="DH165" s="197"/>
      <c r="DI165" s="199"/>
      <c r="DJ165" s="199"/>
      <c r="DK165" s="199"/>
      <c r="DL165" s="199"/>
      <c r="DM165" s="199"/>
      <c r="DN165" s="181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</row>
    <row r="166" spans="1:195" ht="11.25" customHeight="1" x14ac:dyDescent="0.25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463" t="s">
        <v>639</v>
      </c>
      <c r="V166" s="463"/>
      <c r="W166" s="463"/>
      <c r="X166" s="463"/>
      <c r="Y166" s="463"/>
      <c r="Z166" s="463"/>
      <c r="AA166" s="463"/>
      <c r="AB166" s="202" t="s">
        <v>640</v>
      </c>
      <c r="AC166" s="206"/>
      <c r="AD166" s="233"/>
      <c r="AE166" s="234"/>
      <c r="AF166" s="234"/>
      <c r="AG166" s="234"/>
      <c r="AH166" s="235"/>
      <c r="AI166" s="197"/>
      <c r="AJ166" s="233"/>
      <c r="AK166" s="234"/>
      <c r="AL166" s="234"/>
      <c r="AM166" s="234"/>
      <c r="AN166" s="235"/>
      <c r="AO166" s="197"/>
      <c r="AP166" s="197" t="str">
        <f t="shared" si="17"/>
        <v/>
      </c>
      <c r="AQ166" s="229"/>
      <c r="AR166" s="229"/>
      <c r="AS166" s="229"/>
      <c r="AT166" s="229"/>
      <c r="AU166" s="229"/>
      <c r="AV166" s="229"/>
      <c r="AW166" s="231"/>
      <c r="AX166" s="230"/>
      <c r="AY166" s="229"/>
      <c r="AZ166" s="232"/>
      <c r="BA166" s="197"/>
      <c r="BB166" s="229"/>
      <c r="BC166" s="197"/>
      <c r="BD166" s="199"/>
      <c r="BE166" s="197"/>
      <c r="BF166" s="227"/>
      <c r="BG166" s="197"/>
      <c r="BH166" s="227"/>
      <c r="BI166" s="197"/>
      <c r="BJ166" s="197"/>
      <c r="BK166" s="197"/>
      <c r="BL166" s="227"/>
      <c r="BM166" s="197"/>
      <c r="BN166" s="227"/>
      <c r="BO166" s="197"/>
      <c r="BP166" s="197"/>
      <c r="BQ166" s="197"/>
      <c r="BR166" s="197"/>
      <c r="BS166" s="197"/>
      <c r="BT166" s="197"/>
      <c r="BU166" s="197"/>
      <c r="BV166" s="199"/>
      <c r="BW166" s="197"/>
      <c r="BX166" s="197"/>
      <c r="BY166" s="197"/>
      <c r="BZ166" s="198"/>
      <c r="CA166" s="227"/>
      <c r="CB166" s="198"/>
      <c r="CC166" s="200"/>
      <c r="CD166" s="199"/>
      <c r="CE166" s="200"/>
      <c r="CF166" s="199"/>
      <c r="CG166" s="199"/>
      <c r="CH166" s="199"/>
      <c r="CI166" s="200"/>
      <c r="CJ166" s="199"/>
      <c r="CK166" s="199"/>
      <c r="CL166" s="197"/>
      <c r="CM166" s="197"/>
      <c r="CN166" s="197"/>
      <c r="CO166" s="197"/>
      <c r="CP166" s="197"/>
      <c r="CQ166" s="237"/>
      <c r="CR166" s="197"/>
      <c r="CS166" s="237"/>
      <c r="CT166" s="237"/>
      <c r="CU166" s="197"/>
      <c r="CV166" s="199"/>
      <c r="CW166" s="199"/>
      <c r="CX166" s="199"/>
      <c r="CY166" s="199"/>
      <c r="CZ166" s="199"/>
      <c r="DA166" s="199"/>
      <c r="DB166" s="199"/>
      <c r="DC166" s="199"/>
      <c r="DD166" s="197"/>
      <c r="DE166" s="199"/>
      <c r="DF166" s="199"/>
      <c r="DG166" s="199"/>
      <c r="DH166" s="197"/>
      <c r="DI166" s="199"/>
      <c r="DJ166" s="199"/>
      <c r="DK166" s="199"/>
      <c r="DL166" s="199"/>
      <c r="DM166" s="199"/>
      <c r="DN166" s="181"/>
      <c r="DO166" s="126"/>
      <c r="DP166" s="126"/>
      <c r="DQ166" s="126"/>
      <c r="DR166" s="126"/>
      <c r="DS166" s="126"/>
      <c r="DT166" s="126"/>
      <c r="DU166" s="126"/>
      <c r="DV166" s="126"/>
      <c r="DW166" s="126"/>
      <c r="DX166" s="126"/>
      <c r="DY166" s="126"/>
      <c r="DZ166" s="126"/>
      <c r="EA166" s="126"/>
      <c r="EB166" s="126"/>
      <c r="EC166" s="126"/>
      <c r="ED166" s="126"/>
      <c r="EE166" s="126"/>
      <c r="EF166" s="126"/>
      <c r="EG166" s="126"/>
      <c r="EH166" s="126"/>
      <c r="EI166" s="126"/>
      <c r="EJ166" s="126"/>
      <c r="EK166" s="126"/>
      <c r="EL166" s="126"/>
      <c r="EM166" s="126"/>
      <c r="EN166" s="126"/>
      <c r="EO166" s="126"/>
      <c r="EP166" s="126"/>
      <c r="EQ166" s="126"/>
      <c r="ER166" s="126"/>
      <c r="ES166" s="126"/>
      <c r="ET166" s="126"/>
      <c r="EU166" s="126"/>
      <c r="EV166" s="126"/>
      <c r="EW166" s="126"/>
      <c r="EX166" s="126"/>
      <c r="EY166" s="126"/>
      <c r="EZ166" s="126"/>
      <c r="FA166" s="126"/>
      <c r="FB166" s="126"/>
      <c r="FC166" s="126"/>
      <c r="FD166" s="126"/>
      <c r="FE166" s="126"/>
      <c r="FF166" s="126"/>
      <c r="FG166" s="126"/>
      <c r="FH166" s="126"/>
      <c r="FI166" s="126"/>
      <c r="FJ166" s="126"/>
      <c r="FK166" s="126"/>
      <c r="FL166" s="126"/>
      <c r="FM166" s="126"/>
      <c r="FN166" s="126"/>
      <c r="FO166" s="126"/>
      <c r="FP166" s="126"/>
      <c r="FQ166" s="126"/>
      <c r="FR166" s="126"/>
      <c r="FS166" s="126"/>
      <c r="FT166" s="126"/>
      <c r="FU166" s="126"/>
      <c r="FV166" s="126"/>
      <c r="FW166" s="126"/>
      <c r="FX166" s="126"/>
      <c r="FY166" s="126"/>
      <c r="FZ166" s="126"/>
      <c r="GA166" s="126"/>
      <c r="GB166" s="126"/>
      <c r="GC166" s="126"/>
      <c r="GD166" s="126"/>
      <c r="GE166" s="126"/>
      <c r="GF166" s="126"/>
      <c r="GG166" s="126"/>
      <c r="GH166" s="126"/>
      <c r="GI166" s="126"/>
      <c r="GJ166" s="126"/>
      <c r="GK166" s="126"/>
      <c r="GL166" s="126"/>
      <c r="GM166" s="126"/>
    </row>
    <row r="167" spans="1:195" ht="11.25" customHeight="1" x14ac:dyDescent="0.25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463" t="s">
        <v>641</v>
      </c>
      <c r="V167" s="463"/>
      <c r="W167" s="463"/>
      <c r="X167" s="463"/>
      <c r="Y167" s="463"/>
      <c r="Z167" s="463"/>
      <c r="AA167" s="463"/>
      <c r="AB167" s="202" t="s">
        <v>642</v>
      </c>
      <c r="AC167" s="206"/>
      <c r="AD167" s="233"/>
      <c r="AE167" s="234"/>
      <c r="AF167" s="234"/>
      <c r="AG167" s="234"/>
      <c r="AH167" s="235"/>
      <c r="AI167" s="197"/>
      <c r="AJ167" s="233"/>
      <c r="AK167" s="234"/>
      <c r="AL167" s="234"/>
      <c r="AM167" s="234"/>
      <c r="AN167" s="235"/>
      <c r="AO167" s="197"/>
      <c r="AP167" s="197" t="str">
        <f t="shared" si="17"/>
        <v/>
      </c>
      <c r="AQ167" s="229"/>
      <c r="AR167" s="229"/>
      <c r="AS167" s="229"/>
      <c r="AT167" s="229"/>
      <c r="AU167" s="229"/>
      <c r="AV167" s="229"/>
      <c r="AW167" s="231"/>
      <c r="AX167" s="230"/>
      <c r="AY167" s="229"/>
      <c r="AZ167" s="232"/>
      <c r="BA167" s="197"/>
      <c r="BB167" s="229"/>
      <c r="BC167" s="197"/>
      <c r="BD167" s="199"/>
      <c r="BE167" s="197"/>
      <c r="BF167" s="227"/>
      <c r="BG167" s="197"/>
      <c r="BH167" s="227"/>
      <c r="BI167" s="197"/>
      <c r="BJ167" s="197"/>
      <c r="BK167" s="197"/>
      <c r="BL167" s="227"/>
      <c r="BM167" s="197"/>
      <c r="BN167" s="227"/>
      <c r="BO167" s="197"/>
      <c r="BP167" s="197"/>
      <c r="BQ167" s="197"/>
      <c r="BR167" s="197"/>
      <c r="BS167" s="197"/>
      <c r="BT167" s="197"/>
      <c r="BU167" s="197"/>
      <c r="BV167" s="199"/>
      <c r="BW167" s="197"/>
      <c r="BX167" s="197"/>
      <c r="BY167" s="197"/>
      <c r="BZ167" s="198"/>
      <c r="CA167" s="227"/>
      <c r="CB167" s="198"/>
      <c r="CC167" s="200"/>
      <c r="CD167" s="199"/>
      <c r="CE167" s="200"/>
      <c r="CF167" s="199"/>
      <c r="CG167" s="199"/>
      <c r="CH167" s="199"/>
      <c r="CI167" s="200"/>
      <c r="CJ167" s="199"/>
      <c r="CK167" s="199"/>
      <c r="CL167" s="197"/>
      <c r="CM167" s="197"/>
      <c r="CN167" s="197"/>
      <c r="CO167" s="197"/>
      <c r="CP167" s="197"/>
      <c r="CQ167" s="237"/>
      <c r="CR167" s="197"/>
      <c r="CS167" s="237"/>
      <c r="CT167" s="237"/>
      <c r="CU167" s="197"/>
      <c r="CV167" s="199"/>
      <c r="CW167" s="199"/>
      <c r="CX167" s="199"/>
      <c r="CY167" s="199"/>
      <c r="CZ167" s="199"/>
      <c r="DA167" s="199"/>
      <c r="DB167" s="199"/>
      <c r="DC167" s="199"/>
      <c r="DD167" s="197"/>
      <c r="DE167" s="199"/>
      <c r="DF167" s="199"/>
      <c r="DG167" s="199"/>
      <c r="DH167" s="197"/>
      <c r="DI167" s="199"/>
      <c r="DJ167" s="199"/>
      <c r="DK167" s="199"/>
      <c r="DL167" s="199"/>
      <c r="DM167" s="199"/>
      <c r="DN167" s="181"/>
      <c r="DO167" s="126"/>
      <c r="DP167" s="126"/>
      <c r="DQ167" s="126"/>
      <c r="DR167" s="126"/>
      <c r="DS167" s="126"/>
      <c r="DT167" s="126"/>
      <c r="DU167" s="126"/>
      <c r="DV167" s="126"/>
      <c r="DW167" s="126"/>
      <c r="DX167" s="126"/>
      <c r="DY167" s="126"/>
      <c r="DZ167" s="126"/>
      <c r="EA167" s="126"/>
      <c r="EB167" s="126"/>
      <c r="EC167" s="126"/>
      <c r="ED167" s="126"/>
      <c r="EE167" s="126"/>
      <c r="EF167" s="126"/>
      <c r="EG167" s="126"/>
      <c r="EH167" s="126"/>
      <c r="EI167" s="126"/>
      <c r="EJ167" s="126"/>
      <c r="EK167" s="126"/>
      <c r="EL167" s="126"/>
      <c r="EM167" s="126"/>
      <c r="EN167" s="126"/>
      <c r="EO167" s="126"/>
      <c r="EP167" s="126"/>
      <c r="EQ167" s="126"/>
      <c r="ER167" s="126"/>
      <c r="ES167" s="126"/>
      <c r="ET167" s="126"/>
      <c r="EU167" s="126"/>
      <c r="EV167" s="126"/>
      <c r="EW167" s="126"/>
      <c r="EX167" s="126"/>
      <c r="EY167" s="126"/>
      <c r="EZ167" s="126"/>
      <c r="FA167" s="126"/>
      <c r="FB167" s="126"/>
      <c r="FC167" s="126"/>
      <c r="FD167" s="126"/>
      <c r="FE167" s="126"/>
      <c r="FF167" s="126"/>
      <c r="FG167" s="126"/>
      <c r="FH167" s="126"/>
      <c r="FI167" s="126"/>
      <c r="FJ167" s="126"/>
      <c r="FK167" s="126"/>
      <c r="FL167" s="126"/>
      <c r="FM167" s="126"/>
      <c r="FN167" s="126"/>
      <c r="FO167" s="126"/>
      <c r="FP167" s="126"/>
      <c r="FQ167" s="126"/>
      <c r="FR167" s="126"/>
      <c r="FS167" s="126"/>
      <c r="FT167" s="126"/>
      <c r="FU167" s="126"/>
      <c r="FV167" s="126"/>
      <c r="FW167" s="126"/>
      <c r="FX167" s="126"/>
      <c r="FY167" s="126"/>
      <c r="FZ167" s="126"/>
      <c r="GA167" s="126"/>
      <c r="GB167" s="126"/>
      <c r="GC167" s="126"/>
      <c r="GD167" s="126"/>
      <c r="GE167" s="126"/>
      <c r="GF167" s="126"/>
      <c r="GG167" s="126"/>
      <c r="GH167" s="126"/>
      <c r="GI167" s="126"/>
      <c r="GJ167" s="126"/>
      <c r="GK167" s="126"/>
      <c r="GL167" s="126"/>
      <c r="GM167" s="126"/>
    </row>
    <row r="168" spans="1:195" ht="11.25" customHeight="1" x14ac:dyDescent="0.25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463" t="s">
        <v>643</v>
      </c>
      <c r="V168" s="463"/>
      <c r="W168" s="463"/>
      <c r="X168" s="463"/>
      <c r="Y168" s="463"/>
      <c r="Z168" s="463"/>
      <c r="AA168" s="463"/>
      <c r="AB168" s="202" t="s">
        <v>644</v>
      </c>
      <c r="AC168" s="206"/>
      <c r="AD168" s="233"/>
      <c r="AE168" s="234"/>
      <c r="AF168" s="234"/>
      <c r="AG168" s="234"/>
      <c r="AH168" s="235"/>
      <c r="AI168" s="197"/>
      <c r="AJ168" s="233"/>
      <c r="AK168" s="234"/>
      <c r="AL168" s="234"/>
      <c r="AM168" s="234"/>
      <c r="AN168" s="235"/>
      <c r="AO168" s="197"/>
      <c r="AP168" s="197" t="str">
        <f t="shared" si="17"/>
        <v/>
      </c>
      <c r="AQ168" s="229"/>
      <c r="AR168" s="229"/>
      <c r="AS168" s="229"/>
      <c r="AT168" s="229"/>
      <c r="AU168" s="229"/>
      <c r="AV168" s="229"/>
      <c r="AW168" s="231"/>
      <c r="AX168" s="230"/>
      <c r="AY168" s="229"/>
      <c r="AZ168" s="232"/>
      <c r="BA168" s="197"/>
      <c r="BB168" s="229"/>
      <c r="BC168" s="197"/>
      <c r="BD168" s="199"/>
      <c r="BE168" s="197"/>
      <c r="BF168" s="227"/>
      <c r="BG168" s="197"/>
      <c r="BH168" s="227"/>
      <c r="BI168" s="197"/>
      <c r="BJ168" s="197"/>
      <c r="BK168" s="197"/>
      <c r="BL168" s="227"/>
      <c r="BM168" s="197"/>
      <c r="BN168" s="227"/>
      <c r="BO168" s="197"/>
      <c r="BP168" s="197"/>
      <c r="BQ168" s="197"/>
      <c r="BR168" s="197"/>
      <c r="BS168" s="197"/>
      <c r="BT168" s="197"/>
      <c r="BU168" s="197"/>
      <c r="BV168" s="199"/>
      <c r="BW168" s="197"/>
      <c r="BX168" s="197"/>
      <c r="BY168" s="197"/>
      <c r="BZ168" s="198"/>
      <c r="CA168" s="227"/>
      <c r="CB168" s="198"/>
      <c r="CC168" s="200"/>
      <c r="CD168" s="199"/>
      <c r="CE168" s="200"/>
      <c r="CF168" s="199"/>
      <c r="CG168" s="199"/>
      <c r="CH168" s="199"/>
      <c r="CI168" s="200"/>
      <c r="CJ168" s="199"/>
      <c r="CK168" s="199"/>
      <c r="CL168" s="197"/>
      <c r="CM168" s="197"/>
      <c r="CN168" s="197"/>
      <c r="CO168" s="197"/>
      <c r="CP168" s="197"/>
      <c r="CQ168" s="237"/>
      <c r="CR168" s="197"/>
      <c r="CS168" s="237"/>
      <c r="CT168" s="237"/>
      <c r="CU168" s="197"/>
      <c r="CV168" s="199"/>
      <c r="CW168" s="199"/>
      <c r="CX168" s="199"/>
      <c r="CY168" s="199"/>
      <c r="CZ168" s="199"/>
      <c r="DA168" s="199"/>
      <c r="DB168" s="199"/>
      <c r="DC168" s="199"/>
      <c r="DD168" s="197"/>
      <c r="DE168" s="199"/>
      <c r="DF168" s="199"/>
      <c r="DG168" s="199"/>
      <c r="DH168" s="197"/>
      <c r="DI168" s="199"/>
      <c r="DJ168" s="199"/>
      <c r="DK168" s="199"/>
      <c r="DL168" s="199"/>
      <c r="DM168" s="199"/>
      <c r="DN168" s="181"/>
      <c r="DO168" s="126"/>
      <c r="DP168" s="126"/>
      <c r="DQ168" s="126"/>
      <c r="DR168" s="126"/>
      <c r="DS168" s="126"/>
      <c r="DT168" s="126"/>
      <c r="DU168" s="126"/>
      <c r="DV168" s="126"/>
      <c r="DW168" s="126"/>
      <c r="DX168" s="126"/>
      <c r="DY168" s="126"/>
      <c r="DZ168" s="126"/>
      <c r="EA168" s="126"/>
      <c r="EB168" s="126"/>
      <c r="EC168" s="126"/>
      <c r="ED168" s="126"/>
      <c r="EE168" s="126"/>
      <c r="EF168" s="126"/>
      <c r="EG168" s="126"/>
      <c r="EH168" s="126"/>
      <c r="EI168" s="126"/>
      <c r="EJ168" s="126"/>
      <c r="EK168" s="126"/>
      <c r="EL168" s="126"/>
      <c r="EM168" s="126"/>
      <c r="EN168" s="126"/>
      <c r="EO168" s="126"/>
      <c r="EP168" s="126"/>
      <c r="EQ168" s="126"/>
      <c r="ER168" s="126"/>
      <c r="ES168" s="126"/>
      <c r="ET168" s="126"/>
      <c r="EU168" s="126"/>
      <c r="EV168" s="126"/>
      <c r="EW168" s="126"/>
      <c r="EX168" s="126"/>
      <c r="EY168" s="126"/>
      <c r="EZ168" s="126"/>
      <c r="FA168" s="126"/>
      <c r="FB168" s="126"/>
      <c r="FC168" s="126"/>
      <c r="FD168" s="126"/>
      <c r="FE168" s="126"/>
      <c r="FF168" s="126"/>
      <c r="FG168" s="126"/>
      <c r="FH168" s="126"/>
      <c r="FI168" s="126"/>
      <c r="FJ168" s="126"/>
      <c r="FK168" s="126"/>
      <c r="FL168" s="126"/>
      <c r="FM168" s="126"/>
      <c r="FN168" s="126"/>
      <c r="FO168" s="126"/>
      <c r="FP168" s="126"/>
      <c r="FQ168" s="126"/>
      <c r="FR168" s="126"/>
      <c r="FS168" s="126"/>
      <c r="FT168" s="126"/>
      <c r="FU168" s="126"/>
      <c r="FV168" s="126"/>
      <c r="FW168" s="126"/>
      <c r="FX168" s="126"/>
      <c r="FY168" s="126"/>
      <c r="FZ168" s="126"/>
      <c r="GA168" s="126"/>
      <c r="GB168" s="126"/>
      <c r="GC168" s="126"/>
      <c r="GD168" s="126"/>
      <c r="GE168" s="126"/>
      <c r="GF168" s="126"/>
      <c r="GG168" s="126"/>
      <c r="GH168" s="126"/>
      <c r="GI168" s="126"/>
      <c r="GJ168" s="126"/>
      <c r="GK168" s="126"/>
      <c r="GL168" s="126"/>
      <c r="GM168" s="126"/>
    </row>
    <row r="169" spans="1:195" ht="11.25" customHeight="1" x14ac:dyDescent="0.25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463" t="s">
        <v>645</v>
      </c>
      <c r="V169" s="463"/>
      <c r="W169" s="463"/>
      <c r="X169" s="463"/>
      <c r="Y169" s="463"/>
      <c r="Z169" s="463"/>
      <c r="AA169" s="463"/>
      <c r="AB169" s="202" t="s">
        <v>646</v>
      </c>
      <c r="AC169" s="206"/>
      <c r="AD169" s="233"/>
      <c r="AE169" s="234"/>
      <c r="AF169" s="234"/>
      <c r="AG169" s="234"/>
      <c r="AH169" s="235"/>
      <c r="AI169" s="197"/>
      <c r="AJ169" s="233"/>
      <c r="AK169" s="234"/>
      <c r="AL169" s="234"/>
      <c r="AM169" s="234"/>
      <c r="AN169" s="235"/>
      <c r="AO169" s="197"/>
      <c r="AP169" s="197" t="str">
        <f t="shared" si="17"/>
        <v/>
      </c>
      <c r="AQ169" s="229"/>
      <c r="AR169" s="229"/>
      <c r="AS169" s="229"/>
      <c r="AT169" s="229"/>
      <c r="AU169" s="229"/>
      <c r="AV169" s="229"/>
      <c r="AW169" s="231"/>
      <c r="AX169" s="230"/>
      <c r="AY169" s="229"/>
      <c r="AZ169" s="232"/>
      <c r="BA169" s="197"/>
      <c r="BB169" s="229"/>
      <c r="BC169" s="197"/>
      <c r="BD169" s="199"/>
      <c r="BE169" s="197"/>
      <c r="BF169" s="227"/>
      <c r="BG169" s="197"/>
      <c r="BH169" s="227"/>
      <c r="BI169" s="197"/>
      <c r="BJ169" s="197"/>
      <c r="BK169" s="197"/>
      <c r="BL169" s="227"/>
      <c r="BM169" s="197"/>
      <c r="BN169" s="227"/>
      <c r="BO169" s="197"/>
      <c r="BP169" s="197"/>
      <c r="BQ169" s="197"/>
      <c r="BR169" s="197"/>
      <c r="BS169" s="197"/>
      <c r="BT169" s="197"/>
      <c r="BU169" s="197"/>
      <c r="BV169" s="199"/>
      <c r="BW169" s="197"/>
      <c r="BX169" s="197"/>
      <c r="BY169" s="197"/>
      <c r="BZ169" s="198"/>
      <c r="CA169" s="227"/>
      <c r="CB169" s="198"/>
      <c r="CC169" s="200"/>
      <c r="CD169" s="199"/>
      <c r="CE169" s="200"/>
      <c r="CF169" s="199"/>
      <c r="CG169" s="199"/>
      <c r="CH169" s="199"/>
      <c r="CI169" s="200"/>
      <c r="CJ169" s="199"/>
      <c r="CK169" s="199"/>
      <c r="CL169" s="197"/>
      <c r="CM169" s="197"/>
      <c r="CN169" s="197"/>
      <c r="CO169" s="197"/>
      <c r="CP169" s="197"/>
      <c r="CQ169" s="237"/>
      <c r="CR169" s="197"/>
      <c r="CS169" s="237"/>
      <c r="CT169" s="237"/>
      <c r="CU169" s="197"/>
      <c r="CV169" s="199"/>
      <c r="CW169" s="199"/>
      <c r="CX169" s="199"/>
      <c r="CY169" s="199"/>
      <c r="CZ169" s="199"/>
      <c r="DA169" s="199"/>
      <c r="DB169" s="199"/>
      <c r="DC169" s="199"/>
      <c r="DD169" s="197"/>
      <c r="DE169" s="199"/>
      <c r="DF169" s="199"/>
      <c r="DG169" s="199"/>
      <c r="DH169" s="197"/>
      <c r="DI169" s="199"/>
      <c r="DJ169" s="199"/>
      <c r="DK169" s="199"/>
      <c r="DL169" s="199"/>
      <c r="DM169" s="199"/>
      <c r="DN169" s="181"/>
      <c r="DO169" s="126"/>
      <c r="DP169" s="126"/>
      <c r="DQ169" s="126"/>
      <c r="DR169" s="126"/>
      <c r="DS169" s="126"/>
      <c r="DT169" s="126"/>
      <c r="DU169" s="126"/>
      <c r="DV169" s="126"/>
      <c r="DW169" s="126"/>
      <c r="DX169" s="126"/>
      <c r="DY169" s="126"/>
      <c r="DZ169" s="126"/>
      <c r="EA169" s="126"/>
      <c r="EB169" s="126"/>
      <c r="EC169" s="126"/>
      <c r="ED169" s="126"/>
      <c r="EE169" s="126"/>
      <c r="EF169" s="126"/>
      <c r="EG169" s="126"/>
      <c r="EH169" s="126"/>
      <c r="EI169" s="126"/>
      <c r="EJ169" s="126"/>
      <c r="EK169" s="126"/>
      <c r="EL169" s="126"/>
      <c r="EM169" s="126"/>
      <c r="EN169" s="126"/>
      <c r="EO169" s="126"/>
      <c r="EP169" s="126"/>
      <c r="EQ169" s="126"/>
      <c r="ER169" s="126"/>
      <c r="ES169" s="126"/>
      <c r="ET169" s="126"/>
      <c r="EU169" s="126"/>
      <c r="EV169" s="126"/>
      <c r="EW169" s="126"/>
      <c r="EX169" s="126"/>
      <c r="EY169" s="126"/>
      <c r="EZ169" s="126"/>
      <c r="FA169" s="126"/>
      <c r="FB169" s="126"/>
      <c r="FC169" s="126"/>
      <c r="FD169" s="126"/>
      <c r="FE169" s="126"/>
      <c r="FF169" s="126"/>
      <c r="FG169" s="126"/>
      <c r="FH169" s="126"/>
      <c r="FI169" s="126"/>
      <c r="FJ169" s="126"/>
      <c r="FK169" s="126"/>
      <c r="FL169" s="126"/>
      <c r="FM169" s="126"/>
      <c r="FN169" s="126"/>
      <c r="FO169" s="126"/>
      <c r="FP169" s="126"/>
      <c r="FQ169" s="126"/>
      <c r="FR169" s="126"/>
      <c r="FS169" s="126"/>
      <c r="FT169" s="126"/>
      <c r="FU169" s="126"/>
      <c r="FV169" s="126"/>
      <c r="FW169" s="126"/>
      <c r="FX169" s="126"/>
      <c r="FY169" s="126"/>
      <c r="FZ169" s="126"/>
      <c r="GA169" s="126"/>
      <c r="GB169" s="126"/>
      <c r="GC169" s="126"/>
      <c r="GD169" s="126"/>
      <c r="GE169" s="126"/>
      <c r="GF169" s="126"/>
      <c r="GG169" s="126"/>
      <c r="GH169" s="126"/>
      <c r="GI169" s="126"/>
      <c r="GJ169" s="126"/>
      <c r="GK169" s="126"/>
      <c r="GL169" s="126"/>
      <c r="GM169" s="126"/>
    </row>
    <row r="170" spans="1:195" ht="11.25" customHeight="1" x14ac:dyDescent="0.25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463" t="s">
        <v>647</v>
      </c>
      <c r="V170" s="463"/>
      <c r="W170" s="463"/>
      <c r="X170" s="463"/>
      <c r="Y170" s="463"/>
      <c r="Z170" s="463"/>
      <c r="AA170" s="463"/>
      <c r="AB170" s="202" t="s">
        <v>648</v>
      </c>
      <c r="AC170" s="206"/>
      <c r="AD170" s="233"/>
      <c r="AE170" s="234"/>
      <c r="AF170" s="234"/>
      <c r="AG170" s="234"/>
      <c r="AH170" s="235"/>
      <c r="AI170" s="197"/>
      <c r="AJ170" s="233"/>
      <c r="AK170" s="234"/>
      <c r="AL170" s="234"/>
      <c r="AM170" s="234"/>
      <c r="AN170" s="235"/>
      <c r="AO170" s="197"/>
      <c r="AP170" s="197" t="str">
        <f t="shared" si="17"/>
        <v/>
      </c>
      <c r="AQ170" s="229"/>
      <c r="AR170" s="229"/>
      <c r="AS170" s="229"/>
      <c r="AT170" s="229"/>
      <c r="AU170" s="229"/>
      <c r="AV170" s="229"/>
      <c r="AW170" s="231"/>
      <c r="AX170" s="230"/>
      <c r="AY170" s="229"/>
      <c r="AZ170" s="232"/>
      <c r="BA170" s="197"/>
      <c r="BB170" s="229"/>
      <c r="BC170" s="197"/>
      <c r="BD170" s="199"/>
      <c r="BE170" s="197"/>
      <c r="BF170" s="227"/>
      <c r="BG170" s="197"/>
      <c r="BH170" s="227"/>
      <c r="BI170" s="197"/>
      <c r="BJ170" s="197"/>
      <c r="BK170" s="197"/>
      <c r="BL170" s="227"/>
      <c r="BM170" s="197"/>
      <c r="BN170" s="227"/>
      <c r="BO170" s="197"/>
      <c r="BP170" s="197"/>
      <c r="BQ170" s="197"/>
      <c r="BR170" s="197"/>
      <c r="BS170" s="197"/>
      <c r="BT170" s="197"/>
      <c r="BU170" s="197"/>
      <c r="BV170" s="199"/>
      <c r="BW170" s="197"/>
      <c r="BX170" s="197"/>
      <c r="BY170" s="197"/>
      <c r="BZ170" s="198"/>
      <c r="CA170" s="227"/>
      <c r="CB170" s="198"/>
      <c r="CC170" s="200"/>
      <c r="CD170" s="199"/>
      <c r="CE170" s="200"/>
      <c r="CF170" s="199"/>
      <c r="CG170" s="199"/>
      <c r="CH170" s="199"/>
      <c r="CI170" s="200"/>
      <c r="CJ170" s="199"/>
      <c r="CK170" s="199"/>
      <c r="CL170" s="197"/>
      <c r="CM170" s="197"/>
      <c r="CN170" s="197"/>
      <c r="CO170" s="197"/>
      <c r="CP170" s="197"/>
      <c r="CQ170" s="237"/>
      <c r="CR170" s="197"/>
      <c r="CS170" s="237"/>
      <c r="CT170" s="237"/>
      <c r="CU170" s="197"/>
      <c r="CV170" s="199"/>
      <c r="CW170" s="199"/>
      <c r="CX170" s="199"/>
      <c r="CY170" s="199"/>
      <c r="CZ170" s="199"/>
      <c r="DA170" s="199"/>
      <c r="DB170" s="199"/>
      <c r="DC170" s="199"/>
      <c r="DD170" s="197"/>
      <c r="DE170" s="199"/>
      <c r="DF170" s="199"/>
      <c r="DG170" s="199"/>
      <c r="DH170" s="197"/>
      <c r="DI170" s="199"/>
      <c r="DJ170" s="199"/>
      <c r="DK170" s="199"/>
      <c r="DL170" s="199"/>
      <c r="DM170" s="199"/>
      <c r="DN170" s="181"/>
      <c r="DO170" s="126"/>
      <c r="DP170" s="126"/>
      <c r="DQ170" s="126"/>
      <c r="DR170" s="126"/>
      <c r="DS170" s="126"/>
      <c r="DT170" s="126"/>
      <c r="DU170" s="126"/>
      <c r="DV170" s="126"/>
      <c r="DW170" s="126"/>
      <c r="DX170" s="126"/>
      <c r="DY170" s="126"/>
      <c r="DZ170" s="126"/>
      <c r="EA170" s="126"/>
      <c r="EB170" s="126"/>
      <c r="EC170" s="126"/>
      <c r="ED170" s="126"/>
      <c r="EE170" s="126"/>
      <c r="EF170" s="126"/>
      <c r="EG170" s="126"/>
      <c r="EH170" s="126"/>
      <c r="EI170" s="126"/>
      <c r="EJ170" s="126"/>
      <c r="EK170" s="126"/>
      <c r="EL170" s="126"/>
      <c r="EM170" s="126"/>
      <c r="EN170" s="126"/>
      <c r="EO170" s="126"/>
      <c r="EP170" s="126"/>
      <c r="EQ170" s="126"/>
      <c r="ER170" s="126"/>
      <c r="ES170" s="126"/>
      <c r="ET170" s="126"/>
      <c r="EU170" s="126"/>
      <c r="EV170" s="126"/>
      <c r="EW170" s="126"/>
      <c r="EX170" s="126"/>
      <c r="EY170" s="126"/>
      <c r="EZ170" s="126"/>
      <c r="FA170" s="126"/>
      <c r="FB170" s="126"/>
      <c r="FC170" s="126"/>
      <c r="FD170" s="126"/>
      <c r="FE170" s="126"/>
      <c r="FF170" s="126"/>
      <c r="FG170" s="126"/>
      <c r="FH170" s="126"/>
      <c r="FI170" s="126"/>
      <c r="FJ170" s="126"/>
      <c r="FK170" s="126"/>
      <c r="FL170" s="126"/>
      <c r="FM170" s="126"/>
      <c r="FN170" s="126"/>
      <c r="FO170" s="126"/>
      <c r="FP170" s="126"/>
      <c r="FQ170" s="126"/>
      <c r="FR170" s="126"/>
      <c r="FS170" s="126"/>
      <c r="FT170" s="126"/>
      <c r="FU170" s="126"/>
      <c r="FV170" s="126"/>
      <c r="FW170" s="126"/>
      <c r="FX170" s="126"/>
      <c r="FY170" s="126"/>
      <c r="FZ170" s="126"/>
      <c r="GA170" s="126"/>
      <c r="GB170" s="126"/>
      <c r="GC170" s="126"/>
      <c r="GD170" s="126"/>
      <c r="GE170" s="126"/>
      <c r="GF170" s="126"/>
      <c r="GG170" s="126"/>
      <c r="GH170" s="126"/>
      <c r="GI170" s="126"/>
      <c r="GJ170" s="126"/>
      <c r="GK170" s="126"/>
      <c r="GL170" s="126"/>
      <c r="GM170" s="126"/>
    </row>
    <row r="171" spans="1:195" ht="11.25" customHeight="1" x14ac:dyDescent="0.25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40"/>
      <c r="AC171" s="126"/>
      <c r="AD171" s="203"/>
      <c r="AE171" s="203"/>
      <c r="AF171" s="203"/>
      <c r="AG171" s="203"/>
      <c r="AH171" s="203"/>
      <c r="AI171" s="140"/>
      <c r="AJ171" s="203"/>
      <c r="AK171" s="203"/>
      <c r="AL171" s="203"/>
      <c r="AM171" s="203"/>
      <c r="AN171" s="203"/>
      <c r="AO171" s="140"/>
      <c r="AP171" s="140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140"/>
      <c r="BA171" s="140"/>
      <c r="BB171" s="140"/>
      <c r="BC171" s="140"/>
      <c r="BD171" s="204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205"/>
      <c r="CR171" s="140"/>
      <c r="CS171" s="205"/>
      <c r="CT171" s="205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  <c r="DM171" s="140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</row>
    <row r="172" spans="1:195" ht="12" customHeight="1" x14ac:dyDescent="0.25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463" t="s">
        <v>649</v>
      </c>
      <c r="V172" s="463"/>
      <c r="W172" s="463"/>
      <c r="X172" s="463"/>
      <c r="Y172" s="463"/>
      <c r="Z172" s="463"/>
      <c r="AA172" s="463"/>
      <c r="AB172" s="202" t="s">
        <v>627</v>
      </c>
      <c r="AC172" s="206"/>
      <c r="AD172" s="233"/>
      <c r="AE172" s="234"/>
      <c r="AF172" s="234"/>
      <c r="AG172" s="234"/>
      <c r="AH172" s="235"/>
      <c r="AI172" s="197"/>
      <c r="AJ172" s="233"/>
      <c r="AK172" s="234"/>
      <c r="AL172" s="234"/>
      <c r="AM172" s="234"/>
      <c r="AN172" s="235"/>
      <c r="AO172" s="197"/>
      <c r="AP172" s="197"/>
      <c r="AQ172" s="229"/>
      <c r="AR172" s="229"/>
      <c r="AS172" s="229"/>
      <c r="AT172" s="229"/>
      <c r="AU172" s="229"/>
      <c r="AV172" s="229"/>
      <c r="AW172" s="231"/>
      <c r="AX172" s="230"/>
      <c r="AY172" s="229"/>
      <c r="AZ172" s="232"/>
      <c r="BA172" s="197"/>
      <c r="BB172" s="229"/>
      <c r="BC172" s="197"/>
      <c r="BD172" s="199"/>
      <c r="BE172" s="197"/>
      <c r="BF172" s="227"/>
      <c r="BG172" s="197"/>
      <c r="BH172" s="227"/>
      <c r="BI172" s="197"/>
      <c r="BJ172" s="197"/>
      <c r="BK172" s="197"/>
      <c r="BL172" s="227"/>
      <c r="BM172" s="197"/>
      <c r="BN172" s="227"/>
      <c r="BO172" s="197"/>
      <c r="BP172" s="197"/>
      <c r="BQ172" s="197"/>
      <c r="BR172" s="197"/>
      <c r="BS172" s="197"/>
      <c r="BT172" s="197"/>
      <c r="BU172" s="197"/>
      <c r="BV172" s="199"/>
      <c r="BW172" s="197"/>
      <c r="BX172" s="197"/>
      <c r="BY172" s="197"/>
      <c r="BZ172" s="198"/>
      <c r="CA172" s="227"/>
      <c r="CB172" s="198"/>
      <c r="CC172" s="200"/>
      <c r="CD172" s="199"/>
      <c r="CE172" s="200"/>
      <c r="CF172" s="199"/>
      <c r="CG172" s="199"/>
      <c r="CH172" s="199"/>
      <c r="CI172" s="200"/>
      <c r="CJ172" s="199"/>
      <c r="CK172" s="199"/>
      <c r="CL172" s="197"/>
      <c r="CM172" s="197"/>
      <c r="CN172" s="197"/>
      <c r="CO172" s="197"/>
      <c r="CP172" s="197"/>
      <c r="CQ172" s="237"/>
      <c r="CR172" s="197"/>
      <c r="CS172" s="237"/>
      <c r="CT172" s="237"/>
      <c r="CU172" s="197"/>
      <c r="CV172" s="199"/>
      <c r="CW172" s="199"/>
      <c r="CX172" s="199"/>
      <c r="CY172" s="199"/>
      <c r="CZ172" s="199"/>
      <c r="DA172" s="199"/>
      <c r="DB172" s="199"/>
      <c r="DC172" s="199"/>
      <c r="DD172" s="197"/>
      <c r="DE172" s="199"/>
      <c r="DF172" s="199"/>
      <c r="DG172" s="199"/>
      <c r="DH172" s="197"/>
      <c r="DI172" s="199"/>
      <c r="DJ172" s="199"/>
      <c r="DK172" s="199"/>
      <c r="DL172" s="199"/>
      <c r="DM172" s="199"/>
      <c r="DN172" s="181"/>
      <c r="DO172" s="126"/>
      <c r="DP172" s="126"/>
      <c r="DQ172" s="126"/>
      <c r="DR172" s="126"/>
      <c r="DS172" s="126"/>
      <c r="DT172" s="126"/>
      <c r="DU172" s="126"/>
      <c r="DV172" s="126"/>
      <c r="DW172" s="126"/>
      <c r="DX172" s="126"/>
      <c r="DY172" s="126"/>
      <c r="DZ172" s="126"/>
      <c r="EA172" s="126"/>
      <c r="EB172" s="126"/>
      <c r="EC172" s="126"/>
      <c r="ED172" s="126"/>
      <c r="EE172" s="126"/>
      <c r="EF172" s="126"/>
      <c r="EG172" s="126"/>
      <c r="EH172" s="126"/>
      <c r="EI172" s="126"/>
      <c r="EJ172" s="126"/>
      <c r="EK172" s="126"/>
      <c r="EL172" s="126"/>
      <c r="EM172" s="126"/>
      <c r="EN172" s="126"/>
      <c r="EO172" s="126"/>
      <c r="EP172" s="126"/>
      <c r="EQ172" s="126"/>
      <c r="ER172" s="126"/>
      <c r="ES172" s="126"/>
      <c r="ET172" s="126"/>
      <c r="EU172" s="126"/>
      <c r="EV172" s="126"/>
      <c r="EW172" s="126"/>
      <c r="EX172" s="126"/>
      <c r="EY172" s="126"/>
      <c r="EZ172" s="126"/>
      <c r="FA172" s="126"/>
      <c r="FB172" s="126"/>
      <c r="FC172" s="126"/>
      <c r="FD172" s="126"/>
      <c r="FE172" s="126"/>
      <c r="FF172" s="126"/>
      <c r="FG172" s="126"/>
      <c r="FH172" s="126"/>
      <c r="FI172" s="126"/>
      <c r="FJ172" s="126"/>
      <c r="FK172" s="126"/>
      <c r="FL172" s="126"/>
      <c r="FM172" s="126"/>
      <c r="FN172" s="126"/>
      <c r="FO172" s="126"/>
      <c r="FP172" s="126"/>
      <c r="FQ172" s="126"/>
      <c r="FR172" s="126"/>
      <c r="FS172" s="126"/>
      <c r="FT172" s="126"/>
      <c r="FU172" s="126"/>
      <c r="FV172" s="126"/>
      <c r="FW172" s="126"/>
      <c r="FX172" s="126"/>
      <c r="FY172" s="126"/>
      <c r="FZ172" s="126"/>
      <c r="GA172" s="126"/>
      <c r="GB172" s="126"/>
      <c r="GC172" s="126"/>
      <c r="GD172" s="126"/>
      <c r="GE172" s="126"/>
      <c r="GF172" s="126"/>
      <c r="GG172" s="126"/>
      <c r="GH172" s="126"/>
      <c r="GI172" s="126"/>
      <c r="GJ172" s="126"/>
      <c r="GK172" s="126"/>
      <c r="GL172" s="126"/>
      <c r="GM172" s="126"/>
    </row>
    <row r="173" spans="1:195" ht="12" customHeight="1" x14ac:dyDescent="0.25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463" t="s">
        <v>650</v>
      </c>
      <c r="V173" s="463"/>
      <c r="W173" s="463"/>
      <c r="X173" s="463"/>
      <c r="Y173" s="463"/>
      <c r="Z173" s="463"/>
      <c r="AA173" s="463"/>
      <c r="AB173" s="202" t="s">
        <v>637</v>
      </c>
      <c r="AC173" s="206"/>
      <c r="AD173" s="249"/>
      <c r="AE173" s="250"/>
      <c r="AF173" s="250"/>
      <c r="AG173" s="251"/>
      <c r="AH173" s="252"/>
      <c r="AI173" s="197"/>
      <c r="AJ173" s="249"/>
      <c r="AK173" s="250"/>
      <c r="AL173" s="250"/>
      <c r="AM173" s="251"/>
      <c r="AN173" s="252"/>
      <c r="AO173" s="197"/>
      <c r="AP173" s="197" t="str">
        <f>IF(AO173="","",AO173)</f>
        <v/>
      </c>
      <c r="AQ173" s="253"/>
      <c r="AR173" s="350"/>
      <c r="AS173" s="253"/>
      <c r="AT173" s="253"/>
      <c r="AU173" s="350"/>
      <c r="AV173" s="253"/>
      <c r="AW173" s="254"/>
      <c r="AX173" s="255"/>
      <c r="AY173" s="256"/>
      <c r="AZ173" s="350"/>
      <c r="BA173" s="197"/>
      <c r="BB173" s="253"/>
      <c r="BC173" s="197"/>
      <c r="BD173" s="257"/>
      <c r="BE173" s="197"/>
      <c r="BF173" s="258"/>
      <c r="BG173" s="197"/>
      <c r="BH173" s="258"/>
      <c r="BI173" s="197"/>
      <c r="BJ173" s="197"/>
      <c r="BK173" s="197"/>
      <c r="BL173" s="254"/>
      <c r="BM173" s="197"/>
      <c r="BN173" s="254"/>
      <c r="BO173" s="197"/>
      <c r="BP173" s="197"/>
      <c r="BQ173" s="197"/>
      <c r="BR173" s="197"/>
      <c r="BS173" s="197"/>
      <c r="BT173" s="197"/>
      <c r="BU173" s="197"/>
      <c r="BV173" s="228"/>
      <c r="BW173" s="197"/>
      <c r="BX173" s="197"/>
      <c r="BY173" s="197"/>
      <c r="BZ173" s="198"/>
      <c r="CA173" s="259"/>
      <c r="CB173" s="198"/>
      <c r="CC173" s="183"/>
      <c r="CD173" s="190">
        <f>CC173*$T173</f>
        <v>0</v>
      </c>
      <c r="CE173" s="183"/>
      <c r="CF173" s="190">
        <f>CE173*$T173</f>
        <v>0</v>
      </c>
      <c r="CG173" s="190">
        <f>CC173-CE173</f>
        <v>0</v>
      </c>
      <c r="CH173" s="190">
        <f>CD173-CF173</f>
        <v>0</v>
      </c>
      <c r="CI173" s="183"/>
      <c r="CJ173" s="190">
        <f>CC173*$CI173/1000</f>
        <v>0</v>
      </c>
      <c r="CK173" s="190">
        <f>CD173*$CI173/1000</f>
        <v>0</v>
      </c>
      <c r="CL173" s="197"/>
      <c r="CM173" s="197"/>
      <c r="CN173" s="197"/>
      <c r="CO173" s="197"/>
      <c r="CP173" s="197"/>
      <c r="CQ173" s="238"/>
      <c r="CR173" s="197"/>
      <c r="CS173" s="237"/>
      <c r="CT173" s="237"/>
      <c r="CU173" s="197"/>
      <c r="CV173" s="199"/>
      <c r="CW173" s="199"/>
      <c r="CX173" s="199"/>
      <c r="CY173" s="199"/>
      <c r="CZ173" s="199"/>
      <c r="DA173" s="199"/>
      <c r="DB173" s="199"/>
      <c r="DC173" s="199"/>
      <c r="DD173" s="197"/>
      <c r="DE173" s="190">
        <f>SUM(DF173:DG173)</f>
        <v>0</v>
      </c>
      <c r="DF173" s="183"/>
      <c r="DG173" s="183"/>
      <c r="DH173" s="197"/>
      <c r="DI173" s="199"/>
      <c r="DJ173" s="199"/>
      <c r="DK173" s="199"/>
      <c r="DL173" s="212">
        <f>DE173</f>
        <v>0</v>
      </c>
      <c r="DM173" s="199"/>
      <c r="DN173" s="181"/>
      <c r="DO173" s="126"/>
      <c r="DP173" s="126"/>
      <c r="DQ173" s="126"/>
      <c r="DR173" s="126"/>
      <c r="DS173" s="126"/>
      <c r="DT173" s="126"/>
      <c r="DU173" s="126"/>
      <c r="DV173" s="126"/>
      <c r="DW173" s="126"/>
      <c r="DX173" s="126"/>
      <c r="DY173" s="126"/>
      <c r="DZ173" s="126"/>
      <c r="EA173" s="126"/>
      <c r="EB173" s="126"/>
      <c r="EC173" s="126"/>
      <c r="ED173" s="126"/>
      <c r="EE173" s="126"/>
      <c r="EF173" s="126"/>
      <c r="EG173" s="126"/>
      <c r="EH173" s="126"/>
      <c r="EI173" s="126"/>
      <c r="EJ173" s="126"/>
      <c r="EK173" s="126"/>
      <c r="EL173" s="126"/>
      <c r="EM173" s="126"/>
      <c r="EN173" s="126"/>
      <c r="EO173" s="126"/>
      <c r="EP173" s="126"/>
      <c r="EQ173" s="126"/>
      <c r="ER173" s="126"/>
      <c r="ES173" s="126"/>
      <c r="ET173" s="126"/>
      <c r="EU173" s="126"/>
      <c r="EV173" s="126"/>
      <c r="EW173" s="126"/>
      <c r="EX173" s="126"/>
      <c r="EY173" s="126"/>
      <c r="EZ173" s="126"/>
      <c r="FA173" s="126"/>
      <c r="FB173" s="126"/>
      <c r="FC173" s="126"/>
      <c r="FD173" s="126"/>
      <c r="FE173" s="126"/>
      <c r="FF173" s="126"/>
      <c r="FG173" s="126"/>
      <c r="FH173" s="126"/>
      <c r="FI173" s="126"/>
      <c r="FJ173" s="126"/>
      <c r="FK173" s="126"/>
      <c r="FL173" s="126"/>
      <c r="FM173" s="126"/>
      <c r="FN173" s="126"/>
      <c r="FO173" s="126"/>
      <c r="FP173" s="126"/>
      <c r="FQ173" s="126"/>
      <c r="FR173" s="126"/>
      <c r="FS173" s="126"/>
      <c r="FT173" s="126"/>
      <c r="FU173" s="126"/>
      <c r="FV173" s="126"/>
      <c r="FW173" s="126"/>
      <c r="FX173" s="126"/>
      <c r="FY173" s="126"/>
      <c r="FZ173" s="126"/>
      <c r="GA173" s="126"/>
      <c r="GB173" s="126"/>
      <c r="GC173" s="126"/>
      <c r="GD173" s="126"/>
      <c r="GE173" s="126"/>
      <c r="GF173" s="126"/>
      <c r="GG173" s="126"/>
      <c r="GH173" s="126"/>
      <c r="GI173" s="126"/>
      <c r="GJ173" s="126"/>
      <c r="GK173" s="126"/>
      <c r="GL173" s="126"/>
      <c r="GM173" s="126"/>
    </row>
    <row r="174" spans="1:195" ht="11.25" customHeight="1" x14ac:dyDescent="0.25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463" t="s">
        <v>651</v>
      </c>
      <c r="V174" s="463"/>
      <c r="W174" s="463"/>
      <c r="X174" s="463"/>
      <c r="Y174" s="463"/>
      <c r="Z174" s="463"/>
      <c r="AA174" s="463"/>
      <c r="AB174" s="202" t="s">
        <v>631</v>
      </c>
      <c r="AC174" s="206"/>
      <c r="AD174" s="233"/>
      <c r="AE174" s="234"/>
      <c r="AF174" s="234"/>
      <c r="AG174" s="234"/>
      <c r="AH174" s="235"/>
      <c r="AI174" s="197"/>
      <c r="AJ174" s="233"/>
      <c r="AK174" s="234"/>
      <c r="AL174" s="234"/>
      <c r="AM174" s="234"/>
      <c r="AN174" s="235"/>
      <c r="AO174" s="197"/>
      <c r="AP174" s="197"/>
      <c r="AQ174" s="229"/>
      <c r="AR174" s="229"/>
      <c r="AS174" s="229"/>
      <c r="AT174" s="229"/>
      <c r="AU174" s="229"/>
      <c r="AV174" s="229"/>
      <c r="AW174" s="231"/>
      <c r="AX174" s="230"/>
      <c r="AY174" s="229"/>
      <c r="AZ174" s="232"/>
      <c r="BA174" s="197"/>
      <c r="BB174" s="229"/>
      <c r="BC174" s="197"/>
      <c r="BD174" s="199"/>
      <c r="BE174" s="197"/>
      <c r="BF174" s="227"/>
      <c r="BG174" s="197"/>
      <c r="BH174" s="227"/>
      <c r="BI174" s="197"/>
      <c r="BJ174" s="197"/>
      <c r="BK174" s="197"/>
      <c r="BL174" s="227"/>
      <c r="BM174" s="197"/>
      <c r="BN174" s="227"/>
      <c r="BO174" s="197"/>
      <c r="BP174" s="197"/>
      <c r="BQ174" s="197"/>
      <c r="BR174" s="197"/>
      <c r="BS174" s="197"/>
      <c r="BT174" s="197"/>
      <c r="BU174" s="197"/>
      <c r="BV174" s="199"/>
      <c r="BW174" s="197"/>
      <c r="BX174" s="197"/>
      <c r="BY174" s="197"/>
      <c r="BZ174" s="198"/>
      <c r="CA174" s="227"/>
      <c r="CB174" s="198"/>
      <c r="CC174" s="200"/>
      <c r="CD174" s="199"/>
      <c r="CE174" s="200"/>
      <c r="CF174" s="199"/>
      <c r="CG174" s="199"/>
      <c r="CH174" s="199"/>
      <c r="CI174" s="200"/>
      <c r="CJ174" s="199"/>
      <c r="CK174" s="199"/>
      <c r="CL174" s="197"/>
      <c r="CM174" s="197"/>
      <c r="CN174" s="197"/>
      <c r="CO174" s="197"/>
      <c r="CP174" s="197"/>
      <c r="CQ174" s="237"/>
      <c r="CR174" s="197"/>
      <c r="CS174" s="237"/>
      <c r="CT174" s="237"/>
      <c r="CU174" s="197"/>
      <c r="CV174" s="199"/>
      <c r="CW174" s="199"/>
      <c r="CX174" s="199"/>
      <c r="CY174" s="199"/>
      <c r="CZ174" s="199"/>
      <c r="DA174" s="199"/>
      <c r="DB174" s="199"/>
      <c r="DC174" s="199"/>
      <c r="DD174" s="197"/>
      <c r="DE174" s="199"/>
      <c r="DF174" s="199"/>
      <c r="DG174" s="199"/>
      <c r="DH174" s="197"/>
      <c r="DI174" s="199"/>
      <c r="DJ174" s="199"/>
      <c r="DK174" s="199"/>
      <c r="DL174" s="199"/>
      <c r="DM174" s="199"/>
      <c r="DN174" s="181"/>
      <c r="DO174" s="126"/>
      <c r="DP174" s="126"/>
      <c r="DQ174" s="126"/>
      <c r="DR174" s="126"/>
      <c r="DS174" s="126"/>
      <c r="DT174" s="126"/>
      <c r="DU174" s="126"/>
      <c r="DV174" s="126"/>
      <c r="DW174" s="126"/>
      <c r="DX174" s="126"/>
      <c r="DY174" s="126"/>
      <c r="DZ174" s="126"/>
      <c r="EA174" s="126"/>
      <c r="EB174" s="126"/>
      <c r="EC174" s="126"/>
      <c r="ED174" s="126"/>
      <c r="EE174" s="126"/>
      <c r="EF174" s="126"/>
      <c r="EG174" s="126"/>
      <c r="EH174" s="126"/>
      <c r="EI174" s="126"/>
      <c r="EJ174" s="126"/>
      <c r="EK174" s="126"/>
      <c r="EL174" s="126"/>
      <c r="EM174" s="126"/>
      <c r="EN174" s="126"/>
      <c r="EO174" s="126"/>
      <c r="EP174" s="126"/>
      <c r="EQ174" s="126"/>
      <c r="ER174" s="126"/>
      <c r="ES174" s="126"/>
      <c r="ET174" s="126"/>
      <c r="EU174" s="126"/>
      <c r="EV174" s="126"/>
      <c r="EW174" s="126"/>
      <c r="EX174" s="126"/>
      <c r="EY174" s="126"/>
      <c r="EZ174" s="126"/>
      <c r="FA174" s="126"/>
      <c r="FB174" s="126"/>
      <c r="FC174" s="126"/>
      <c r="FD174" s="126"/>
      <c r="FE174" s="126"/>
      <c r="FF174" s="126"/>
      <c r="FG174" s="126"/>
      <c r="FH174" s="126"/>
      <c r="FI174" s="126"/>
      <c r="FJ174" s="126"/>
      <c r="FK174" s="126"/>
      <c r="FL174" s="126"/>
      <c r="FM174" s="126"/>
      <c r="FN174" s="126"/>
      <c r="FO174" s="126"/>
      <c r="FP174" s="126"/>
      <c r="FQ174" s="126"/>
      <c r="FR174" s="126"/>
      <c r="FS174" s="126"/>
      <c r="FT174" s="126"/>
      <c r="FU174" s="126"/>
      <c r="FV174" s="126"/>
      <c r="FW174" s="126"/>
      <c r="FX174" s="126"/>
      <c r="FY174" s="126"/>
      <c r="FZ174" s="126"/>
      <c r="GA174" s="126"/>
      <c r="GB174" s="126"/>
      <c r="GC174" s="126"/>
      <c r="GD174" s="126"/>
      <c r="GE174" s="126"/>
      <c r="GF174" s="126"/>
      <c r="GG174" s="126"/>
      <c r="GH174" s="126"/>
      <c r="GI174" s="126"/>
      <c r="GJ174" s="126"/>
      <c r="GK174" s="126"/>
      <c r="GL174" s="126"/>
      <c r="GM174" s="126"/>
    </row>
    <row r="175" spans="1:195" ht="11.25" customHeight="1" x14ac:dyDescent="0.25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463" t="s">
        <v>652</v>
      </c>
      <c r="V175" s="463"/>
      <c r="W175" s="463"/>
      <c r="X175" s="463"/>
      <c r="Y175" s="463"/>
      <c r="Z175" s="463"/>
      <c r="AA175" s="463"/>
      <c r="AB175" s="202" t="s">
        <v>640</v>
      </c>
      <c r="AC175" s="206"/>
      <c r="AD175" s="249"/>
      <c r="AE175" s="250"/>
      <c r="AF175" s="250"/>
      <c r="AG175" s="251"/>
      <c r="AH175" s="252"/>
      <c r="AI175" s="197"/>
      <c r="AJ175" s="249"/>
      <c r="AK175" s="250"/>
      <c r="AL175" s="250"/>
      <c r="AM175" s="251"/>
      <c r="AN175" s="252"/>
      <c r="AO175" s="197"/>
      <c r="AP175" s="197" t="str">
        <f>IF(AO175="","",AO175)</f>
        <v/>
      </c>
      <c r="AQ175" s="253"/>
      <c r="AR175" s="350"/>
      <c r="AS175" s="253"/>
      <c r="AT175" s="253"/>
      <c r="AU175" s="350"/>
      <c r="AV175" s="253"/>
      <c r="AW175" s="254"/>
      <c r="AX175" s="255"/>
      <c r="AY175" s="256"/>
      <c r="AZ175" s="350"/>
      <c r="BA175" s="197"/>
      <c r="BB175" s="253"/>
      <c r="BC175" s="197"/>
      <c r="BD175" s="257"/>
      <c r="BE175" s="197"/>
      <c r="BF175" s="258"/>
      <c r="BG175" s="197"/>
      <c r="BH175" s="258"/>
      <c r="BI175" s="197"/>
      <c r="BJ175" s="197"/>
      <c r="BK175" s="197"/>
      <c r="BL175" s="254"/>
      <c r="BM175" s="197"/>
      <c r="BN175" s="254"/>
      <c r="BO175" s="197"/>
      <c r="BP175" s="197"/>
      <c r="BQ175" s="197"/>
      <c r="BR175" s="197"/>
      <c r="BS175" s="197"/>
      <c r="BT175" s="197"/>
      <c r="BU175" s="197"/>
      <c r="BV175" s="228"/>
      <c r="BW175" s="197"/>
      <c r="BX175" s="197"/>
      <c r="BY175" s="197"/>
      <c r="BZ175" s="198"/>
      <c r="CA175" s="259"/>
      <c r="CB175" s="198"/>
      <c r="CC175" s="183"/>
      <c r="CD175" s="190">
        <f>CC175*$T175</f>
        <v>0</v>
      </c>
      <c r="CE175" s="183"/>
      <c r="CF175" s="190">
        <f>CE175*$T175</f>
        <v>0</v>
      </c>
      <c r="CG175" s="190">
        <f>CC175-CE175-CW175</f>
        <v>0</v>
      </c>
      <c r="CH175" s="190">
        <f>CD175-CF175-CW175*$T175</f>
        <v>0</v>
      </c>
      <c r="CI175" s="183"/>
      <c r="CJ175" s="190">
        <f>CC175*$CI175/1000</f>
        <v>0</v>
      </c>
      <c r="CK175" s="190">
        <f>CD175*$CI175/1000</f>
        <v>0</v>
      </c>
      <c r="CL175" s="197"/>
      <c r="CM175" s="197"/>
      <c r="CN175" s="197"/>
      <c r="CO175" s="197"/>
      <c r="CP175" s="197"/>
      <c r="CQ175" s="238"/>
      <c r="CR175" s="197"/>
      <c r="CS175" s="237"/>
      <c r="CT175" s="237"/>
      <c r="CU175" s="197"/>
      <c r="CV175" s="199"/>
      <c r="CW175" s="199"/>
      <c r="CX175" s="199"/>
      <c r="CY175" s="199"/>
      <c r="CZ175" s="199"/>
      <c r="DA175" s="199"/>
      <c r="DB175" s="199"/>
      <c r="DC175" s="199"/>
      <c r="DD175" s="197"/>
      <c r="DE175" s="190">
        <f>SUM(DF175:DG175)</f>
        <v>0</v>
      </c>
      <c r="DF175" s="183"/>
      <c r="DG175" s="183"/>
      <c r="DH175" s="197"/>
      <c r="DI175" s="199"/>
      <c r="DJ175" s="199"/>
      <c r="DK175" s="199"/>
      <c r="DL175" s="212">
        <f>DE175</f>
        <v>0</v>
      </c>
      <c r="DM175" s="199"/>
      <c r="DN175" s="181"/>
      <c r="DO175" s="126"/>
      <c r="DP175" s="126"/>
      <c r="DQ175" s="126"/>
      <c r="DR175" s="126"/>
      <c r="DS175" s="126"/>
      <c r="DT175" s="126"/>
      <c r="DU175" s="126"/>
      <c r="DV175" s="126"/>
      <c r="DW175" s="126"/>
      <c r="DX175" s="126"/>
      <c r="DY175" s="126"/>
      <c r="DZ175" s="126"/>
      <c r="EA175" s="126"/>
      <c r="EB175" s="126"/>
      <c r="EC175" s="126"/>
      <c r="ED175" s="126"/>
      <c r="EE175" s="126"/>
      <c r="EF175" s="126"/>
      <c r="EG175" s="126"/>
      <c r="EH175" s="126"/>
      <c r="EI175" s="126"/>
      <c r="EJ175" s="126"/>
      <c r="EK175" s="126"/>
      <c r="EL175" s="126"/>
      <c r="EM175" s="126"/>
      <c r="EN175" s="126"/>
      <c r="EO175" s="126"/>
      <c r="EP175" s="126"/>
      <c r="EQ175" s="126"/>
      <c r="ER175" s="126"/>
      <c r="ES175" s="126"/>
      <c r="ET175" s="126"/>
      <c r="EU175" s="126"/>
      <c r="EV175" s="126"/>
      <c r="EW175" s="126"/>
      <c r="EX175" s="126"/>
      <c r="EY175" s="126"/>
      <c r="EZ175" s="126"/>
      <c r="FA175" s="126"/>
      <c r="FB175" s="126"/>
      <c r="FC175" s="126"/>
      <c r="FD175" s="126"/>
      <c r="FE175" s="126"/>
      <c r="FF175" s="126"/>
      <c r="FG175" s="126"/>
      <c r="FH175" s="126"/>
      <c r="FI175" s="126"/>
      <c r="FJ175" s="126"/>
      <c r="FK175" s="126"/>
      <c r="FL175" s="126"/>
      <c r="FM175" s="126"/>
      <c r="FN175" s="126"/>
      <c r="FO175" s="126"/>
      <c r="FP175" s="126"/>
      <c r="FQ175" s="126"/>
      <c r="FR175" s="126"/>
      <c r="FS175" s="126"/>
      <c r="FT175" s="126"/>
      <c r="FU175" s="126"/>
      <c r="FV175" s="126"/>
      <c r="FW175" s="126"/>
      <c r="FX175" s="126"/>
      <c r="FY175" s="126"/>
      <c r="FZ175" s="126"/>
      <c r="GA175" s="126"/>
      <c r="GB175" s="126"/>
      <c r="GC175" s="126"/>
      <c r="GD175" s="126"/>
      <c r="GE175" s="126"/>
      <c r="GF175" s="126"/>
      <c r="GG175" s="126"/>
      <c r="GH175" s="126"/>
      <c r="GI175" s="126"/>
      <c r="GJ175" s="126"/>
      <c r="GK175" s="126"/>
      <c r="GL175" s="126"/>
      <c r="GM175" s="126"/>
    </row>
    <row r="176" spans="1:195" ht="11.25" customHeight="1" x14ac:dyDescent="0.25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463" t="s">
        <v>653</v>
      </c>
      <c r="V176" s="463"/>
      <c r="W176" s="463"/>
      <c r="X176" s="463"/>
      <c r="Y176" s="463"/>
      <c r="Z176" s="463"/>
      <c r="AA176" s="463"/>
      <c r="AB176" s="202" t="s">
        <v>642</v>
      </c>
      <c r="AC176" s="206"/>
      <c r="AD176" s="233"/>
      <c r="AE176" s="234"/>
      <c r="AF176" s="234"/>
      <c r="AG176" s="234"/>
      <c r="AH176" s="235"/>
      <c r="AI176" s="197"/>
      <c r="AJ176" s="233"/>
      <c r="AK176" s="234"/>
      <c r="AL176" s="234"/>
      <c r="AM176" s="234"/>
      <c r="AN176" s="235"/>
      <c r="AO176" s="197"/>
      <c r="AP176" s="197"/>
      <c r="AQ176" s="229"/>
      <c r="AR176" s="229"/>
      <c r="AS176" s="229"/>
      <c r="AT176" s="229"/>
      <c r="AU176" s="229"/>
      <c r="AV176" s="229"/>
      <c r="AW176" s="231"/>
      <c r="AX176" s="230"/>
      <c r="AY176" s="229"/>
      <c r="AZ176" s="232"/>
      <c r="BA176" s="197"/>
      <c r="BB176" s="229"/>
      <c r="BC176" s="197"/>
      <c r="BD176" s="199"/>
      <c r="BE176" s="197"/>
      <c r="BF176" s="227"/>
      <c r="BG176" s="197"/>
      <c r="BH176" s="227"/>
      <c r="BI176" s="197"/>
      <c r="BJ176" s="197"/>
      <c r="BK176" s="197"/>
      <c r="BL176" s="227"/>
      <c r="BM176" s="197"/>
      <c r="BN176" s="227"/>
      <c r="BO176" s="197"/>
      <c r="BP176" s="197"/>
      <c r="BQ176" s="197"/>
      <c r="BR176" s="197"/>
      <c r="BS176" s="197"/>
      <c r="BT176" s="197"/>
      <c r="BU176" s="197"/>
      <c r="BV176" s="199"/>
      <c r="BW176" s="197"/>
      <c r="BX176" s="197"/>
      <c r="BY176" s="197"/>
      <c r="BZ176" s="198"/>
      <c r="CA176" s="227"/>
      <c r="CB176" s="198"/>
      <c r="CC176" s="200"/>
      <c r="CD176" s="199"/>
      <c r="CE176" s="200"/>
      <c r="CF176" s="199"/>
      <c r="CG176" s="199"/>
      <c r="CH176" s="199"/>
      <c r="CI176" s="200"/>
      <c r="CJ176" s="199"/>
      <c r="CK176" s="199"/>
      <c r="CL176" s="197"/>
      <c r="CM176" s="197"/>
      <c r="CN176" s="197"/>
      <c r="CO176" s="197"/>
      <c r="CP176" s="197"/>
      <c r="CQ176" s="237"/>
      <c r="CR176" s="197"/>
      <c r="CS176" s="237"/>
      <c r="CT176" s="237"/>
      <c r="CU176" s="197"/>
      <c r="CV176" s="199"/>
      <c r="CW176" s="199"/>
      <c r="CX176" s="199"/>
      <c r="CY176" s="199"/>
      <c r="CZ176" s="199"/>
      <c r="DA176" s="199"/>
      <c r="DB176" s="199"/>
      <c r="DC176" s="199"/>
      <c r="DD176" s="197"/>
      <c r="DE176" s="199"/>
      <c r="DF176" s="199"/>
      <c r="DG176" s="199"/>
      <c r="DH176" s="197"/>
      <c r="DI176" s="199"/>
      <c r="DJ176" s="199"/>
      <c r="DK176" s="199"/>
      <c r="DL176" s="199"/>
      <c r="DM176" s="199"/>
      <c r="DN176" s="181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6"/>
      <c r="EY176" s="126"/>
      <c r="EZ176" s="126"/>
      <c r="FA176" s="126"/>
      <c r="FB176" s="126"/>
      <c r="FC176" s="126"/>
      <c r="FD176" s="126"/>
      <c r="FE176" s="126"/>
      <c r="FF176" s="126"/>
      <c r="FG176" s="126"/>
      <c r="FH176" s="126"/>
      <c r="FI176" s="126"/>
      <c r="FJ176" s="126"/>
      <c r="FK176" s="126"/>
      <c r="FL176" s="126"/>
      <c r="FM176" s="126"/>
      <c r="FN176" s="126"/>
      <c r="FO176" s="126"/>
      <c r="FP176" s="126"/>
      <c r="FQ176" s="126"/>
      <c r="FR176" s="126"/>
      <c r="FS176" s="126"/>
      <c r="FT176" s="126"/>
      <c r="FU176" s="126"/>
      <c r="FV176" s="126"/>
      <c r="FW176" s="126"/>
      <c r="FX176" s="126"/>
      <c r="FY176" s="126"/>
      <c r="FZ176" s="126"/>
      <c r="GA176" s="126"/>
      <c r="GB176" s="126"/>
      <c r="GC176" s="126"/>
      <c r="GD176" s="126"/>
      <c r="GE176" s="126"/>
      <c r="GF176" s="126"/>
      <c r="GG176" s="126"/>
      <c r="GH176" s="126"/>
      <c r="GI176" s="126"/>
      <c r="GJ176" s="126"/>
      <c r="GK176" s="126"/>
      <c r="GL176" s="126"/>
      <c r="GM176" s="126"/>
    </row>
    <row r="177" spans="1:195" ht="11.25" customHeight="1" x14ac:dyDescent="0.25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463" t="s">
        <v>654</v>
      </c>
      <c r="V177" s="463"/>
      <c r="W177" s="463"/>
      <c r="X177" s="463"/>
      <c r="Y177" s="463"/>
      <c r="Z177" s="463"/>
      <c r="AA177" s="463"/>
      <c r="AB177" s="202" t="s">
        <v>644</v>
      </c>
      <c r="AC177" s="206"/>
      <c r="AD177" s="249"/>
      <c r="AE177" s="250"/>
      <c r="AF177" s="250"/>
      <c r="AG177" s="251"/>
      <c r="AH177" s="252"/>
      <c r="AI177" s="197"/>
      <c r="AJ177" s="249"/>
      <c r="AK177" s="250"/>
      <c r="AL177" s="250"/>
      <c r="AM177" s="251"/>
      <c r="AN177" s="252"/>
      <c r="AO177" s="197"/>
      <c r="AP177" s="197" t="str">
        <f>IF(AO177="","",AO177)</f>
        <v/>
      </c>
      <c r="AQ177" s="253"/>
      <c r="AR177" s="350"/>
      <c r="AS177" s="253"/>
      <c r="AT177" s="253"/>
      <c r="AU177" s="350"/>
      <c r="AV177" s="253"/>
      <c r="AW177" s="254"/>
      <c r="AX177" s="255"/>
      <c r="AY177" s="256"/>
      <c r="AZ177" s="350"/>
      <c r="BA177" s="197"/>
      <c r="BB177" s="253"/>
      <c r="BC177" s="197"/>
      <c r="BD177" s="257"/>
      <c r="BE177" s="197"/>
      <c r="BF177" s="258"/>
      <c r="BG177" s="197"/>
      <c r="BH177" s="258"/>
      <c r="BI177" s="197"/>
      <c r="BJ177" s="197"/>
      <c r="BK177" s="197"/>
      <c r="BL177" s="254"/>
      <c r="BM177" s="197"/>
      <c r="BN177" s="254"/>
      <c r="BO177" s="197"/>
      <c r="BP177" s="197"/>
      <c r="BQ177" s="197"/>
      <c r="BR177" s="197"/>
      <c r="BS177" s="197"/>
      <c r="BT177" s="197"/>
      <c r="BU177" s="197"/>
      <c r="BV177" s="228"/>
      <c r="BW177" s="197"/>
      <c r="BX177" s="197"/>
      <c r="BY177" s="197"/>
      <c r="BZ177" s="198"/>
      <c r="CA177" s="259"/>
      <c r="CB177" s="198"/>
      <c r="CC177" s="183"/>
      <c r="CD177" s="190">
        <f>CC177*$T177</f>
        <v>0</v>
      </c>
      <c r="CE177" s="183"/>
      <c r="CF177" s="190">
        <f>CE177*$T177</f>
        <v>0</v>
      </c>
      <c r="CG177" s="190">
        <f>CC177-CE177-CW177</f>
        <v>0</v>
      </c>
      <c r="CH177" s="190">
        <f>CD177-CF177-CW177*$T177</f>
        <v>0</v>
      </c>
      <c r="CI177" s="183"/>
      <c r="CJ177" s="190">
        <f>CC177*$CI177/1000</f>
        <v>0</v>
      </c>
      <c r="CK177" s="190">
        <f>CD177*$CI177/1000</f>
        <v>0</v>
      </c>
      <c r="CL177" s="197"/>
      <c r="CM177" s="197"/>
      <c r="CN177" s="197"/>
      <c r="CO177" s="197"/>
      <c r="CP177" s="197"/>
      <c r="CQ177" s="238"/>
      <c r="CR177" s="197"/>
      <c r="CS177" s="237"/>
      <c r="CT177" s="237"/>
      <c r="CU177" s="197"/>
      <c r="CV177" s="199"/>
      <c r="CW177" s="199"/>
      <c r="CX177" s="199"/>
      <c r="CY177" s="199"/>
      <c r="CZ177" s="199"/>
      <c r="DA177" s="199"/>
      <c r="DB177" s="199"/>
      <c r="DC177" s="199"/>
      <c r="DD177" s="197"/>
      <c r="DE177" s="190">
        <f>SUM(DF177:DG177)</f>
        <v>0</v>
      </c>
      <c r="DF177" s="183"/>
      <c r="DG177" s="183"/>
      <c r="DH177" s="197"/>
      <c r="DI177" s="199"/>
      <c r="DJ177" s="199"/>
      <c r="DK177" s="199"/>
      <c r="DL177" s="212">
        <f>DE177</f>
        <v>0</v>
      </c>
      <c r="DM177" s="199"/>
      <c r="DN177" s="181"/>
      <c r="DO177" s="126"/>
      <c r="DP177" s="126"/>
      <c r="DQ177" s="126"/>
      <c r="DR177" s="126"/>
      <c r="DS177" s="126"/>
      <c r="DT177" s="126"/>
      <c r="DU177" s="126"/>
      <c r="DV177" s="126"/>
      <c r="DW177" s="126"/>
      <c r="DX177" s="126"/>
      <c r="DY177" s="126"/>
      <c r="DZ177" s="126"/>
      <c r="EA177" s="126"/>
      <c r="EB177" s="126"/>
      <c r="EC177" s="126"/>
      <c r="ED177" s="126"/>
      <c r="EE177" s="126"/>
      <c r="EF177" s="126"/>
      <c r="EG177" s="126"/>
      <c r="EH177" s="126"/>
      <c r="EI177" s="126"/>
      <c r="EJ177" s="126"/>
      <c r="EK177" s="126"/>
      <c r="EL177" s="126"/>
      <c r="EM177" s="126"/>
      <c r="EN177" s="126"/>
      <c r="EO177" s="126"/>
      <c r="EP177" s="126"/>
      <c r="EQ177" s="126"/>
      <c r="ER177" s="126"/>
      <c r="ES177" s="126"/>
      <c r="ET177" s="126"/>
      <c r="EU177" s="126"/>
      <c r="EV177" s="126"/>
      <c r="EW177" s="126"/>
      <c r="EX177" s="126"/>
      <c r="EY177" s="126"/>
      <c r="EZ177" s="126"/>
      <c r="FA177" s="126"/>
      <c r="FB177" s="126"/>
      <c r="FC177" s="126"/>
      <c r="FD177" s="126"/>
      <c r="FE177" s="126"/>
      <c r="FF177" s="126"/>
      <c r="FG177" s="126"/>
      <c r="FH177" s="126"/>
      <c r="FI177" s="126"/>
      <c r="FJ177" s="126"/>
      <c r="FK177" s="126"/>
      <c r="FL177" s="126"/>
      <c r="FM177" s="126"/>
      <c r="FN177" s="126"/>
      <c r="FO177" s="126"/>
      <c r="FP177" s="126"/>
      <c r="FQ177" s="126"/>
      <c r="FR177" s="126"/>
      <c r="FS177" s="126"/>
      <c r="FT177" s="126"/>
      <c r="FU177" s="126"/>
      <c r="FV177" s="126"/>
      <c r="FW177" s="126"/>
      <c r="FX177" s="126"/>
      <c r="FY177" s="126"/>
      <c r="FZ177" s="126"/>
      <c r="GA177" s="126"/>
      <c r="GB177" s="126"/>
      <c r="GC177" s="126"/>
      <c r="GD177" s="126"/>
      <c r="GE177" s="126"/>
      <c r="GF177" s="126"/>
      <c r="GG177" s="126"/>
      <c r="GH177" s="126"/>
      <c r="GI177" s="126"/>
      <c r="GJ177" s="126"/>
      <c r="GK177" s="126"/>
      <c r="GL177" s="126"/>
      <c r="GM177" s="126"/>
    </row>
    <row r="178" spans="1:195" ht="11.25" customHeight="1" x14ac:dyDescent="0.25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463" t="s">
        <v>655</v>
      </c>
      <c r="V178" s="463"/>
      <c r="W178" s="463"/>
      <c r="X178" s="463"/>
      <c r="Y178" s="463"/>
      <c r="Z178" s="463"/>
      <c r="AA178" s="463"/>
      <c r="AB178" s="202" t="s">
        <v>646</v>
      </c>
      <c r="AC178" s="206"/>
      <c r="AD178" s="233"/>
      <c r="AE178" s="234"/>
      <c r="AF178" s="234"/>
      <c r="AG178" s="234"/>
      <c r="AH178" s="235"/>
      <c r="AI178" s="197"/>
      <c r="AJ178" s="233"/>
      <c r="AK178" s="234"/>
      <c r="AL178" s="234"/>
      <c r="AM178" s="234"/>
      <c r="AN178" s="235"/>
      <c r="AO178" s="197"/>
      <c r="AP178" s="197"/>
      <c r="AQ178" s="229"/>
      <c r="AR178" s="229"/>
      <c r="AS178" s="229"/>
      <c r="AT178" s="229"/>
      <c r="AU178" s="229"/>
      <c r="AV178" s="229"/>
      <c r="AW178" s="231"/>
      <c r="AX178" s="230"/>
      <c r="AY178" s="229"/>
      <c r="AZ178" s="232"/>
      <c r="BA178" s="197"/>
      <c r="BB178" s="229"/>
      <c r="BC178" s="197"/>
      <c r="BD178" s="199"/>
      <c r="BE178" s="197"/>
      <c r="BF178" s="227"/>
      <c r="BG178" s="197"/>
      <c r="BH178" s="227"/>
      <c r="BI178" s="197"/>
      <c r="BJ178" s="197"/>
      <c r="BK178" s="197"/>
      <c r="BL178" s="227"/>
      <c r="BM178" s="197"/>
      <c r="BN178" s="227"/>
      <c r="BO178" s="197"/>
      <c r="BP178" s="197"/>
      <c r="BQ178" s="197"/>
      <c r="BR178" s="197"/>
      <c r="BS178" s="197"/>
      <c r="BT178" s="197"/>
      <c r="BU178" s="197"/>
      <c r="BV178" s="199"/>
      <c r="BW178" s="197"/>
      <c r="BX178" s="197"/>
      <c r="BY178" s="197"/>
      <c r="BZ178" s="198"/>
      <c r="CA178" s="227"/>
      <c r="CB178" s="198"/>
      <c r="CC178" s="200"/>
      <c r="CD178" s="199"/>
      <c r="CE178" s="200"/>
      <c r="CF178" s="199"/>
      <c r="CG178" s="199"/>
      <c r="CH178" s="199"/>
      <c r="CI178" s="200"/>
      <c r="CJ178" s="199"/>
      <c r="CK178" s="199"/>
      <c r="CL178" s="197"/>
      <c r="CM178" s="197"/>
      <c r="CN178" s="197"/>
      <c r="CO178" s="197"/>
      <c r="CP178" s="197"/>
      <c r="CQ178" s="237"/>
      <c r="CR178" s="197"/>
      <c r="CS178" s="237"/>
      <c r="CT178" s="237"/>
      <c r="CU178" s="197"/>
      <c r="CV178" s="199"/>
      <c r="CW178" s="199"/>
      <c r="CX178" s="199"/>
      <c r="CY178" s="199"/>
      <c r="CZ178" s="199"/>
      <c r="DA178" s="199"/>
      <c r="DB178" s="199"/>
      <c r="DC178" s="199"/>
      <c r="DD178" s="197"/>
      <c r="DE178" s="199"/>
      <c r="DF178" s="199"/>
      <c r="DG178" s="199"/>
      <c r="DH178" s="197"/>
      <c r="DI178" s="199"/>
      <c r="DJ178" s="199"/>
      <c r="DK178" s="199"/>
      <c r="DL178" s="199"/>
      <c r="DM178" s="199"/>
      <c r="DN178" s="181"/>
      <c r="DO178" s="126"/>
      <c r="DP178" s="126"/>
      <c r="DQ178" s="126"/>
      <c r="DR178" s="126"/>
      <c r="DS178" s="126"/>
      <c r="DT178" s="126"/>
      <c r="DU178" s="126"/>
      <c r="DV178" s="126"/>
      <c r="DW178" s="126"/>
      <c r="DX178" s="126"/>
      <c r="DY178" s="126"/>
      <c r="DZ178" s="126"/>
      <c r="EA178" s="126"/>
      <c r="EB178" s="126"/>
      <c r="EC178" s="126"/>
      <c r="ED178" s="126"/>
      <c r="EE178" s="126"/>
      <c r="EF178" s="126"/>
      <c r="EG178" s="126"/>
      <c r="EH178" s="126"/>
      <c r="EI178" s="126"/>
      <c r="EJ178" s="126"/>
      <c r="EK178" s="126"/>
      <c r="EL178" s="126"/>
      <c r="EM178" s="126"/>
      <c r="EN178" s="126"/>
      <c r="EO178" s="126"/>
      <c r="EP178" s="126"/>
      <c r="EQ178" s="126"/>
      <c r="ER178" s="126"/>
      <c r="ES178" s="126"/>
      <c r="ET178" s="126"/>
      <c r="EU178" s="126"/>
      <c r="EV178" s="126"/>
      <c r="EW178" s="126"/>
      <c r="EX178" s="126"/>
      <c r="EY178" s="126"/>
      <c r="EZ178" s="126"/>
      <c r="FA178" s="126"/>
      <c r="FB178" s="126"/>
      <c r="FC178" s="126"/>
      <c r="FD178" s="126"/>
      <c r="FE178" s="126"/>
      <c r="FF178" s="126"/>
      <c r="FG178" s="126"/>
      <c r="FH178" s="126"/>
      <c r="FI178" s="126"/>
      <c r="FJ178" s="126"/>
      <c r="FK178" s="126"/>
      <c r="FL178" s="126"/>
      <c r="FM178" s="126"/>
      <c r="FN178" s="126"/>
      <c r="FO178" s="126"/>
      <c r="FP178" s="126"/>
      <c r="FQ178" s="126"/>
      <c r="FR178" s="126"/>
      <c r="FS178" s="126"/>
      <c r="FT178" s="126"/>
      <c r="FU178" s="126"/>
      <c r="FV178" s="126"/>
      <c r="FW178" s="126"/>
      <c r="FX178" s="126"/>
      <c r="FY178" s="126"/>
      <c r="FZ178" s="126"/>
      <c r="GA178" s="126"/>
      <c r="GB178" s="126"/>
      <c r="GC178" s="126"/>
      <c r="GD178" s="126"/>
      <c r="GE178" s="126"/>
      <c r="GF178" s="126"/>
      <c r="GG178" s="126"/>
      <c r="GH178" s="126"/>
      <c r="GI178" s="126"/>
      <c r="GJ178" s="126"/>
      <c r="GK178" s="126"/>
      <c r="GL178" s="126"/>
      <c r="GM178" s="126"/>
    </row>
    <row r="179" spans="1:195" ht="11.25" customHeight="1" x14ac:dyDescent="0.25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463" t="s">
        <v>656</v>
      </c>
      <c r="V179" s="463"/>
      <c r="W179" s="463"/>
      <c r="X179" s="463"/>
      <c r="Y179" s="463"/>
      <c r="Z179" s="463"/>
      <c r="AA179" s="463"/>
      <c r="AB179" s="202" t="s">
        <v>648</v>
      </c>
      <c r="AC179" s="206"/>
      <c r="AD179" s="249"/>
      <c r="AE179" s="250"/>
      <c r="AF179" s="250"/>
      <c r="AG179" s="251"/>
      <c r="AH179" s="252"/>
      <c r="AI179" s="197"/>
      <c r="AJ179" s="249"/>
      <c r="AK179" s="250"/>
      <c r="AL179" s="250"/>
      <c r="AM179" s="251"/>
      <c r="AN179" s="252"/>
      <c r="AO179" s="197"/>
      <c r="AP179" s="197" t="str">
        <f>IF(AO179="","",AO179)</f>
        <v/>
      </c>
      <c r="AQ179" s="253"/>
      <c r="AR179" s="350"/>
      <c r="AS179" s="253"/>
      <c r="AT179" s="253"/>
      <c r="AU179" s="350"/>
      <c r="AV179" s="253"/>
      <c r="AW179" s="254"/>
      <c r="AX179" s="255"/>
      <c r="AY179" s="256"/>
      <c r="AZ179" s="350"/>
      <c r="BA179" s="197"/>
      <c r="BB179" s="253"/>
      <c r="BC179" s="197"/>
      <c r="BD179" s="257"/>
      <c r="BE179" s="197"/>
      <c r="BF179" s="258"/>
      <c r="BG179" s="197"/>
      <c r="BH179" s="258"/>
      <c r="BI179" s="197"/>
      <c r="BJ179" s="197"/>
      <c r="BK179" s="197"/>
      <c r="BL179" s="254"/>
      <c r="BM179" s="197"/>
      <c r="BN179" s="254"/>
      <c r="BO179" s="197"/>
      <c r="BP179" s="197"/>
      <c r="BQ179" s="197"/>
      <c r="BR179" s="197"/>
      <c r="BS179" s="197"/>
      <c r="BT179" s="197"/>
      <c r="BU179" s="197"/>
      <c r="BV179" s="228"/>
      <c r="BW179" s="197"/>
      <c r="BX179" s="197"/>
      <c r="BY179" s="197"/>
      <c r="BZ179" s="198"/>
      <c r="CA179" s="259"/>
      <c r="CB179" s="198"/>
      <c r="CC179" s="183"/>
      <c r="CD179" s="190">
        <f>CC179*$T179</f>
        <v>0</v>
      </c>
      <c r="CE179" s="183"/>
      <c r="CF179" s="190">
        <f>CE179*$T179</f>
        <v>0</v>
      </c>
      <c r="CG179" s="190">
        <f>CC179-CE179-CW179</f>
        <v>0</v>
      </c>
      <c r="CH179" s="190">
        <f>CD179-CF179-CW179*$T179</f>
        <v>0</v>
      </c>
      <c r="CI179" s="183"/>
      <c r="CJ179" s="190">
        <f>CC179*$CI179/1000</f>
        <v>0</v>
      </c>
      <c r="CK179" s="190">
        <f>CD179*$CI179/1000</f>
        <v>0</v>
      </c>
      <c r="CL179" s="197"/>
      <c r="CM179" s="197"/>
      <c r="CN179" s="197"/>
      <c r="CO179" s="197"/>
      <c r="CP179" s="197"/>
      <c r="CQ179" s="238"/>
      <c r="CR179" s="197"/>
      <c r="CS179" s="237"/>
      <c r="CT179" s="237"/>
      <c r="CU179" s="197"/>
      <c r="CV179" s="199"/>
      <c r="CW179" s="199"/>
      <c r="CX179" s="199"/>
      <c r="CY179" s="199"/>
      <c r="CZ179" s="199"/>
      <c r="DA179" s="199"/>
      <c r="DB179" s="199"/>
      <c r="DC179" s="199"/>
      <c r="DD179" s="197"/>
      <c r="DE179" s="190">
        <f>SUM(DF179:DG179)</f>
        <v>0</v>
      </c>
      <c r="DF179" s="183"/>
      <c r="DG179" s="183"/>
      <c r="DH179" s="197"/>
      <c r="DI179" s="199"/>
      <c r="DJ179" s="199"/>
      <c r="DK179" s="199"/>
      <c r="DL179" s="212">
        <f>DE179</f>
        <v>0</v>
      </c>
      <c r="DM179" s="199"/>
      <c r="DN179" s="181"/>
      <c r="DO179" s="126"/>
      <c r="DP179" s="126"/>
      <c r="DQ179" s="126"/>
      <c r="DR179" s="126"/>
      <c r="DS179" s="126"/>
      <c r="DT179" s="126"/>
      <c r="DU179" s="126"/>
      <c r="DV179" s="126"/>
      <c r="DW179" s="126"/>
      <c r="DX179" s="126"/>
      <c r="DY179" s="126"/>
      <c r="DZ179" s="126"/>
      <c r="EA179" s="126"/>
      <c r="EB179" s="126"/>
      <c r="EC179" s="126"/>
      <c r="ED179" s="126"/>
      <c r="EE179" s="126"/>
      <c r="EF179" s="126"/>
      <c r="EG179" s="126"/>
      <c r="EH179" s="126"/>
      <c r="EI179" s="126"/>
      <c r="EJ179" s="126"/>
      <c r="EK179" s="126"/>
      <c r="EL179" s="126"/>
      <c r="EM179" s="126"/>
      <c r="EN179" s="126"/>
      <c r="EO179" s="126"/>
      <c r="EP179" s="126"/>
      <c r="EQ179" s="126"/>
      <c r="ER179" s="126"/>
      <c r="ES179" s="126"/>
      <c r="ET179" s="126"/>
      <c r="EU179" s="126"/>
      <c r="EV179" s="126"/>
      <c r="EW179" s="126"/>
      <c r="EX179" s="126"/>
      <c r="EY179" s="126"/>
      <c r="EZ179" s="126"/>
      <c r="FA179" s="126"/>
      <c r="FB179" s="126"/>
      <c r="FC179" s="126"/>
      <c r="FD179" s="126"/>
      <c r="FE179" s="126"/>
      <c r="FF179" s="126"/>
      <c r="FG179" s="126"/>
      <c r="FH179" s="126"/>
      <c r="FI179" s="126"/>
      <c r="FJ179" s="126"/>
      <c r="FK179" s="126"/>
      <c r="FL179" s="126"/>
      <c r="FM179" s="126"/>
      <c r="FN179" s="126"/>
      <c r="FO179" s="126"/>
      <c r="FP179" s="126"/>
      <c r="FQ179" s="126"/>
      <c r="FR179" s="126"/>
      <c r="FS179" s="12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</row>
    <row r="180" spans="1:195" ht="11.25" customHeight="1" x14ac:dyDescent="0.25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40"/>
      <c r="AC180" s="126"/>
      <c r="AD180" s="203"/>
      <c r="AE180" s="203"/>
      <c r="AF180" s="203"/>
      <c r="AG180" s="203"/>
      <c r="AH180" s="203"/>
      <c r="AI180" s="140"/>
      <c r="AJ180" s="203"/>
      <c r="AK180" s="203"/>
      <c r="AL180" s="203"/>
      <c r="AM180" s="203"/>
      <c r="AN180" s="203"/>
      <c r="AO180" s="140"/>
      <c r="AP180" s="140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140"/>
      <c r="BA180" s="140"/>
      <c r="BB180" s="140"/>
      <c r="BC180" s="140"/>
      <c r="BD180" s="204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  <c r="BR180" s="140"/>
      <c r="BS180" s="140"/>
      <c r="BT180" s="140"/>
      <c r="BU180" s="140"/>
      <c r="BV180" s="140"/>
      <c r="BW180" s="140"/>
      <c r="BX180" s="140"/>
      <c r="BY180" s="140"/>
      <c r="BZ180" s="140"/>
      <c r="CA180" s="140"/>
      <c r="CB180" s="140"/>
      <c r="CC180" s="140"/>
      <c r="CD180" s="140"/>
      <c r="CE180" s="140"/>
      <c r="CF180" s="140"/>
      <c r="CG180" s="140"/>
      <c r="CH180" s="140"/>
      <c r="CI180" s="140"/>
      <c r="CJ180" s="140"/>
      <c r="CK180" s="140"/>
      <c r="CL180" s="140"/>
      <c r="CM180" s="140"/>
      <c r="CN180" s="140"/>
      <c r="CO180" s="140"/>
      <c r="CP180" s="140"/>
      <c r="CQ180" s="205"/>
      <c r="CR180" s="140"/>
      <c r="CS180" s="205"/>
      <c r="CT180" s="205"/>
      <c r="CU180" s="140"/>
      <c r="CV180" s="140"/>
      <c r="CW180" s="140"/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40"/>
      <c r="DI180" s="140"/>
      <c r="DJ180" s="140"/>
      <c r="DK180" s="140"/>
      <c r="DL180" s="140"/>
      <c r="DM180" s="140"/>
      <c r="DN180" s="126"/>
      <c r="DO180" s="126"/>
      <c r="DP180" s="126"/>
      <c r="DQ180" s="126"/>
      <c r="DR180" s="126"/>
      <c r="DS180" s="126"/>
      <c r="DT180" s="126"/>
      <c r="DU180" s="126"/>
      <c r="DV180" s="126"/>
      <c r="DW180" s="126"/>
      <c r="DX180" s="126"/>
      <c r="DY180" s="126"/>
      <c r="DZ180" s="126"/>
      <c r="EA180" s="126"/>
      <c r="EB180" s="126"/>
      <c r="EC180" s="126"/>
      <c r="ED180" s="126"/>
      <c r="EE180" s="126"/>
      <c r="EF180" s="126"/>
      <c r="EG180" s="126"/>
      <c r="EH180" s="126"/>
      <c r="EI180" s="126"/>
      <c r="EJ180" s="126"/>
      <c r="EK180" s="126"/>
      <c r="EL180" s="126"/>
      <c r="EM180" s="126"/>
      <c r="EN180" s="126"/>
      <c r="EO180" s="126"/>
      <c r="EP180" s="126"/>
      <c r="EQ180" s="126"/>
      <c r="ER180" s="126"/>
      <c r="ES180" s="126"/>
      <c r="ET180" s="126"/>
      <c r="EU180" s="126"/>
      <c r="EV180" s="126"/>
      <c r="EW180" s="126"/>
      <c r="EX180" s="126"/>
      <c r="EY180" s="126"/>
      <c r="EZ180" s="126"/>
      <c r="FA180" s="126"/>
      <c r="FB180" s="126"/>
      <c r="FC180" s="126"/>
      <c r="FD180" s="126"/>
      <c r="FE180" s="126"/>
      <c r="FF180" s="126"/>
      <c r="FG180" s="126"/>
      <c r="FH180" s="126"/>
      <c r="FI180" s="126"/>
      <c r="FJ180" s="126"/>
      <c r="FK180" s="126"/>
      <c r="FL180" s="126"/>
      <c r="FM180" s="126"/>
      <c r="FN180" s="126"/>
      <c r="FO180" s="126"/>
      <c r="FP180" s="126"/>
      <c r="FQ180" s="126"/>
      <c r="FR180" s="126"/>
      <c r="FS180" s="126"/>
      <c r="FT180" s="126"/>
      <c r="FU180" s="126"/>
      <c r="FV180" s="126"/>
      <c r="FW180" s="126"/>
      <c r="FX180" s="126"/>
      <c r="FY180" s="126"/>
      <c r="FZ180" s="126"/>
      <c r="GA180" s="126"/>
      <c r="GB180" s="126"/>
      <c r="GC180" s="126"/>
      <c r="GD180" s="126"/>
      <c r="GE180" s="126"/>
      <c r="GF180" s="126"/>
      <c r="GG180" s="126"/>
      <c r="GH180" s="126"/>
      <c r="GI180" s="126"/>
      <c r="GJ180" s="126"/>
      <c r="GK180" s="126"/>
      <c r="GL180" s="126"/>
      <c r="GM180" s="126"/>
    </row>
    <row r="181" spans="1:195" ht="12" customHeight="1" x14ac:dyDescent="0.25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463" t="s">
        <v>657</v>
      </c>
      <c r="V181" s="463"/>
      <c r="W181" s="463"/>
      <c r="X181" s="463"/>
      <c r="Y181" s="463"/>
      <c r="Z181" s="463"/>
      <c r="AA181" s="463"/>
      <c r="AB181" s="202" t="s">
        <v>627</v>
      </c>
      <c r="AC181" s="206"/>
      <c r="AD181" s="233"/>
      <c r="AE181" s="234"/>
      <c r="AF181" s="234"/>
      <c r="AG181" s="234"/>
      <c r="AH181" s="235"/>
      <c r="AI181" s="197"/>
      <c r="AJ181" s="233"/>
      <c r="AK181" s="234"/>
      <c r="AL181" s="234"/>
      <c r="AM181" s="234"/>
      <c r="AN181" s="235"/>
      <c r="AO181" s="197"/>
      <c r="AP181" s="197" t="str">
        <f t="shared" ref="AP181:AP188" si="18">IF(AO181="","",AO181)</f>
        <v/>
      </c>
      <c r="AQ181" s="229"/>
      <c r="AR181" s="229"/>
      <c r="AS181" s="229"/>
      <c r="AT181" s="229"/>
      <c r="AU181" s="229"/>
      <c r="AV181" s="229"/>
      <c r="AW181" s="231"/>
      <c r="AX181" s="230"/>
      <c r="AY181" s="229"/>
      <c r="AZ181" s="232"/>
      <c r="BA181" s="197"/>
      <c r="BB181" s="229"/>
      <c r="BC181" s="197"/>
      <c r="BD181" s="199"/>
      <c r="BE181" s="197"/>
      <c r="BF181" s="227"/>
      <c r="BG181" s="197"/>
      <c r="BH181" s="227"/>
      <c r="BI181" s="197"/>
      <c r="BJ181" s="197"/>
      <c r="BK181" s="197"/>
      <c r="BL181" s="227"/>
      <c r="BM181" s="197"/>
      <c r="BN181" s="227"/>
      <c r="BO181" s="197"/>
      <c r="BP181" s="197"/>
      <c r="BQ181" s="197"/>
      <c r="BR181" s="197"/>
      <c r="BS181" s="197"/>
      <c r="BT181" s="197"/>
      <c r="BU181" s="197"/>
      <c r="BV181" s="199"/>
      <c r="BW181" s="197"/>
      <c r="BX181" s="197"/>
      <c r="BY181" s="197"/>
      <c r="BZ181" s="198"/>
      <c r="CA181" s="227"/>
      <c r="CB181" s="198"/>
      <c r="CC181" s="200"/>
      <c r="CD181" s="199"/>
      <c r="CE181" s="200"/>
      <c r="CF181" s="199"/>
      <c r="CG181" s="199"/>
      <c r="CH181" s="199"/>
      <c r="CI181" s="200"/>
      <c r="CJ181" s="199"/>
      <c r="CK181" s="199"/>
      <c r="CL181" s="197"/>
      <c r="CM181" s="197"/>
      <c r="CN181" s="197"/>
      <c r="CO181" s="197"/>
      <c r="CP181" s="197"/>
      <c r="CQ181" s="237"/>
      <c r="CR181" s="197"/>
      <c r="CS181" s="237"/>
      <c r="CT181" s="237"/>
      <c r="CU181" s="197"/>
      <c r="CV181" s="199"/>
      <c r="CW181" s="199"/>
      <c r="CX181" s="199"/>
      <c r="CY181" s="199"/>
      <c r="CZ181" s="199"/>
      <c r="DA181" s="199"/>
      <c r="DB181" s="199"/>
      <c r="DC181" s="199"/>
      <c r="DD181" s="197"/>
      <c r="DE181" s="199"/>
      <c r="DF181" s="199"/>
      <c r="DG181" s="199"/>
      <c r="DH181" s="197"/>
      <c r="DI181" s="199"/>
      <c r="DJ181" s="199"/>
      <c r="DK181" s="199"/>
      <c r="DL181" s="199"/>
      <c r="DM181" s="199"/>
      <c r="DN181" s="181"/>
      <c r="DO181" s="126"/>
      <c r="DP181" s="126"/>
      <c r="DQ181" s="126"/>
      <c r="DR181" s="126"/>
      <c r="DS181" s="126"/>
      <c r="DT181" s="126"/>
      <c r="DU181" s="126"/>
      <c r="DV181" s="126"/>
      <c r="DW181" s="126"/>
      <c r="DX181" s="126"/>
      <c r="DY181" s="126"/>
      <c r="DZ181" s="126"/>
      <c r="EA181" s="126"/>
      <c r="EB181" s="126"/>
      <c r="EC181" s="126"/>
      <c r="ED181" s="126"/>
      <c r="EE181" s="126"/>
      <c r="EF181" s="126"/>
      <c r="EG181" s="126"/>
      <c r="EH181" s="126"/>
      <c r="EI181" s="126"/>
      <c r="EJ181" s="126"/>
      <c r="EK181" s="126"/>
      <c r="EL181" s="126"/>
      <c r="EM181" s="126"/>
      <c r="EN181" s="126"/>
      <c r="EO181" s="126"/>
      <c r="EP181" s="126"/>
      <c r="EQ181" s="126"/>
      <c r="ER181" s="126"/>
      <c r="ES181" s="126"/>
      <c r="ET181" s="126"/>
      <c r="EU181" s="126"/>
      <c r="EV181" s="126"/>
      <c r="EW181" s="126"/>
      <c r="EX181" s="126"/>
      <c r="EY181" s="126"/>
      <c r="EZ181" s="126"/>
      <c r="FA181" s="126"/>
      <c r="FB181" s="126"/>
      <c r="FC181" s="126"/>
      <c r="FD181" s="126"/>
      <c r="FE181" s="126"/>
      <c r="FF181" s="126"/>
      <c r="FG181" s="126"/>
      <c r="FH181" s="126"/>
      <c r="FI181" s="126"/>
      <c r="FJ181" s="126"/>
      <c r="FK181" s="126"/>
      <c r="FL181" s="126"/>
      <c r="FM181" s="126"/>
      <c r="FN181" s="126"/>
      <c r="FO181" s="126"/>
      <c r="FP181" s="126"/>
      <c r="FQ181" s="126"/>
      <c r="FR181" s="126"/>
      <c r="FS181" s="12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</row>
    <row r="182" spans="1:195" ht="12" customHeight="1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463" t="s">
        <v>658</v>
      </c>
      <c r="V182" s="463"/>
      <c r="W182" s="463"/>
      <c r="X182" s="463"/>
      <c r="Y182" s="463"/>
      <c r="Z182" s="463"/>
      <c r="AA182" s="463"/>
      <c r="AB182" s="202" t="s">
        <v>637</v>
      </c>
      <c r="AC182" s="206"/>
      <c r="AD182" s="233"/>
      <c r="AE182" s="234"/>
      <c r="AF182" s="234"/>
      <c r="AG182" s="234"/>
      <c r="AH182" s="235"/>
      <c r="AI182" s="197"/>
      <c r="AJ182" s="233"/>
      <c r="AK182" s="234"/>
      <c r="AL182" s="234"/>
      <c r="AM182" s="234"/>
      <c r="AN182" s="235"/>
      <c r="AO182" s="197"/>
      <c r="AP182" s="197" t="str">
        <f t="shared" si="18"/>
        <v/>
      </c>
      <c r="AQ182" s="229"/>
      <c r="AR182" s="229"/>
      <c r="AS182" s="229"/>
      <c r="AT182" s="229"/>
      <c r="AU182" s="229"/>
      <c r="AV182" s="229"/>
      <c r="AW182" s="231"/>
      <c r="AX182" s="230"/>
      <c r="AY182" s="229"/>
      <c r="AZ182" s="232"/>
      <c r="BA182" s="197"/>
      <c r="BB182" s="229"/>
      <c r="BC182" s="197"/>
      <c r="BD182" s="199"/>
      <c r="BE182" s="197"/>
      <c r="BF182" s="227"/>
      <c r="BG182" s="197"/>
      <c r="BH182" s="227"/>
      <c r="BI182" s="197"/>
      <c r="BJ182" s="197"/>
      <c r="BK182" s="197"/>
      <c r="BL182" s="227"/>
      <c r="BM182" s="197"/>
      <c r="BN182" s="227"/>
      <c r="BO182" s="197"/>
      <c r="BP182" s="197"/>
      <c r="BQ182" s="197"/>
      <c r="BR182" s="197"/>
      <c r="BS182" s="197"/>
      <c r="BT182" s="197"/>
      <c r="BU182" s="197"/>
      <c r="BV182" s="199"/>
      <c r="BW182" s="197"/>
      <c r="BX182" s="197"/>
      <c r="BY182" s="197"/>
      <c r="BZ182" s="198"/>
      <c r="CA182" s="259"/>
      <c r="CB182" s="198"/>
      <c r="CC182" s="200"/>
      <c r="CD182" s="199"/>
      <c r="CE182" s="200"/>
      <c r="CF182" s="199"/>
      <c r="CG182" s="199"/>
      <c r="CH182" s="199"/>
      <c r="CI182" s="200"/>
      <c r="CJ182" s="199"/>
      <c r="CK182" s="199"/>
      <c r="CL182" s="197"/>
      <c r="CM182" s="197"/>
      <c r="CN182" s="197"/>
      <c r="CO182" s="197"/>
      <c r="CP182" s="197"/>
      <c r="CQ182" s="237"/>
      <c r="CR182" s="197"/>
      <c r="CS182" s="237"/>
      <c r="CT182" s="237"/>
      <c r="CU182" s="197"/>
      <c r="CV182" s="199"/>
      <c r="CW182" s="199"/>
      <c r="CX182" s="199"/>
      <c r="CY182" s="199"/>
      <c r="CZ182" s="199"/>
      <c r="DA182" s="199"/>
      <c r="DB182" s="199"/>
      <c r="DC182" s="199"/>
      <c r="DD182" s="197"/>
      <c r="DE182" s="190">
        <f>SUM(DF182:DG182)</f>
        <v>0</v>
      </c>
      <c r="DF182" s="207"/>
      <c r="DG182" s="183"/>
      <c r="DH182" s="197"/>
      <c r="DI182" s="199"/>
      <c r="DJ182" s="199"/>
      <c r="DK182" s="199"/>
      <c r="DL182" s="212">
        <f>DE182</f>
        <v>0</v>
      </c>
      <c r="DM182" s="199"/>
      <c r="DN182" s="181"/>
      <c r="DO182" s="126"/>
      <c r="DP182" s="126"/>
      <c r="DQ182" s="126"/>
      <c r="DR182" s="126"/>
      <c r="DS182" s="126"/>
      <c r="DT182" s="126"/>
      <c r="DU182" s="126"/>
      <c r="DV182" s="126"/>
      <c r="DW182" s="126"/>
      <c r="DX182" s="126"/>
      <c r="DY182" s="126"/>
      <c r="DZ182" s="126"/>
      <c r="EA182" s="126"/>
      <c r="EB182" s="126"/>
      <c r="EC182" s="126"/>
      <c r="ED182" s="126"/>
      <c r="EE182" s="126"/>
      <c r="EF182" s="126"/>
      <c r="EG182" s="126"/>
      <c r="EH182" s="126"/>
      <c r="EI182" s="126"/>
      <c r="EJ182" s="126"/>
      <c r="EK182" s="126"/>
      <c r="EL182" s="126"/>
      <c r="EM182" s="126"/>
      <c r="EN182" s="126"/>
      <c r="EO182" s="126"/>
      <c r="EP182" s="126"/>
      <c r="EQ182" s="126"/>
      <c r="ER182" s="126"/>
      <c r="ES182" s="126"/>
      <c r="ET182" s="126"/>
      <c r="EU182" s="126"/>
      <c r="EV182" s="126"/>
      <c r="EW182" s="126"/>
      <c r="EX182" s="126"/>
      <c r="EY182" s="126"/>
      <c r="EZ182" s="126"/>
      <c r="FA182" s="126"/>
      <c r="FB182" s="126"/>
      <c r="FC182" s="126"/>
      <c r="FD182" s="126"/>
      <c r="FE182" s="126"/>
      <c r="FF182" s="126"/>
      <c r="FG182" s="126"/>
      <c r="FH182" s="126"/>
      <c r="FI182" s="126"/>
      <c r="FJ182" s="126"/>
      <c r="FK182" s="126"/>
      <c r="FL182" s="126"/>
      <c r="FM182" s="126"/>
      <c r="FN182" s="126"/>
      <c r="FO182" s="126"/>
      <c r="FP182" s="126"/>
      <c r="FQ182" s="126"/>
      <c r="FR182" s="126"/>
      <c r="FS182" s="126"/>
      <c r="FT182" s="126"/>
      <c r="FU182" s="126"/>
      <c r="FV182" s="126"/>
      <c r="FW182" s="126"/>
      <c r="FX182" s="126"/>
      <c r="FY182" s="126"/>
      <c r="FZ182" s="126"/>
      <c r="GA182" s="126"/>
      <c r="GB182" s="126"/>
      <c r="GC182" s="126"/>
      <c r="GD182" s="126"/>
      <c r="GE182" s="126"/>
      <c r="GF182" s="126"/>
      <c r="GG182" s="126"/>
      <c r="GH182" s="126"/>
      <c r="GI182" s="126"/>
      <c r="GJ182" s="126"/>
      <c r="GK182" s="126"/>
      <c r="GL182" s="126"/>
      <c r="GM182" s="126"/>
    </row>
    <row r="183" spans="1:195" ht="11.25" customHeight="1" x14ac:dyDescent="0.25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463" t="s">
        <v>659</v>
      </c>
      <c r="V183" s="463"/>
      <c r="W183" s="463"/>
      <c r="X183" s="463"/>
      <c r="Y183" s="463"/>
      <c r="Z183" s="463"/>
      <c r="AA183" s="463"/>
      <c r="AB183" s="202" t="s">
        <v>631</v>
      </c>
      <c r="AC183" s="206"/>
      <c r="AD183" s="233"/>
      <c r="AE183" s="234"/>
      <c r="AF183" s="234"/>
      <c r="AG183" s="234"/>
      <c r="AH183" s="235"/>
      <c r="AI183" s="197"/>
      <c r="AJ183" s="233"/>
      <c r="AK183" s="234"/>
      <c r="AL183" s="234"/>
      <c r="AM183" s="234"/>
      <c r="AN183" s="235"/>
      <c r="AO183" s="197"/>
      <c r="AP183" s="197" t="str">
        <f t="shared" si="18"/>
        <v/>
      </c>
      <c r="AQ183" s="229"/>
      <c r="AR183" s="229"/>
      <c r="AS183" s="229"/>
      <c r="AT183" s="229"/>
      <c r="AU183" s="229"/>
      <c r="AV183" s="229"/>
      <c r="AW183" s="231"/>
      <c r="AX183" s="230"/>
      <c r="AY183" s="229"/>
      <c r="AZ183" s="232"/>
      <c r="BA183" s="197"/>
      <c r="BB183" s="229"/>
      <c r="BC183" s="197"/>
      <c r="BD183" s="199"/>
      <c r="BE183" s="197"/>
      <c r="BF183" s="227"/>
      <c r="BG183" s="197"/>
      <c r="BH183" s="227"/>
      <c r="BI183" s="197"/>
      <c r="BJ183" s="197"/>
      <c r="BK183" s="197"/>
      <c r="BL183" s="227"/>
      <c r="BM183" s="197"/>
      <c r="BN183" s="227"/>
      <c r="BO183" s="197"/>
      <c r="BP183" s="197"/>
      <c r="BQ183" s="197"/>
      <c r="BR183" s="197"/>
      <c r="BS183" s="197"/>
      <c r="BT183" s="197"/>
      <c r="BU183" s="197"/>
      <c r="BV183" s="199"/>
      <c r="BW183" s="197"/>
      <c r="BX183" s="197"/>
      <c r="BY183" s="197"/>
      <c r="BZ183" s="198"/>
      <c r="CA183" s="227"/>
      <c r="CB183" s="198"/>
      <c r="CC183" s="200"/>
      <c r="CD183" s="199"/>
      <c r="CE183" s="200"/>
      <c r="CF183" s="199"/>
      <c r="CG183" s="199"/>
      <c r="CH183" s="199"/>
      <c r="CI183" s="200"/>
      <c r="CJ183" s="199"/>
      <c r="CK183" s="199"/>
      <c r="CL183" s="197"/>
      <c r="CM183" s="197"/>
      <c r="CN183" s="197"/>
      <c r="CO183" s="197"/>
      <c r="CP183" s="197"/>
      <c r="CQ183" s="237"/>
      <c r="CR183" s="197"/>
      <c r="CS183" s="237"/>
      <c r="CT183" s="237"/>
      <c r="CU183" s="197"/>
      <c r="CV183" s="199"/>
      <c r="CW183" s="199"/>
      <c r="CX183" s="199"/>
      <c r="CY183" s="199"/>
      <c r="CZ183" s="199"/>
      <c r="DA183" s="199"/>
      <c r="DB183" s="199"/>
      <c r="DC183" s="199"/>
      <c r="DD183" s="197"/>
      <c r="DE183" s="199"/>
      <c r="DF183" s="199"/>
      <c r="DG183" s="199"/>
      <c r="DH183" s="197"/>
      <c r="DI183" s="199"/>
      <c r="DJ183" s="199"/>
      <c r="DK183" s="199"/>
      <c r="DL183" s="199"/>
      <c r="DM183" s="199"/>
      <c r="DN183" s="181"/>
      <c r="DO183" s="126"/>
      <c r="DP183" s="126"/>
      <c r="DQ183" s="126"/>
      <c r="DR183" s="126"/>
      <c r="DS183" s="126"/>
      <c r="DT183" s="126"/>
      <c r="DU183" s="126"/>
      <c r="DV183" s="126"/>
      <c r="DW183" s="126"/>
      <c r="DX183" s="126"/>
      <c r="DY183" s="126"/>
      <c r="DZ183" s="126"/>
      <c r="EA183" s="126"/>
      <c r="EB183" s="126"/>
      <c r="EC183" s="126"/>
      <c r="ED183" s="126"/>
      <c r="EE183" s="126"/>
      <c r="EF183" s="126"/>
      <c r="EG183" s="126"/>
      <c r="EH183" s="126"/>
      <c r="EI183" s="126"/>
      <c r="EJ183" s="126"/>
      <c r="EK183" s="126"/>
      <c r="EL183" s="126"/>
      <c r="EM183" s="126"/>
      <c r="EN183" s="126"/>
      <c r="EO183" s="126"/>
      <c r="EP183" s="126"/>
      <c r="EQ183" s="126"/>
      <c r="ER183" s="126"/>
      <c r="ES183" s="126"/>
      <c r="ET183" s="126"/>
      <c r="EU183" s="126"/>
      <c r="EV183" s="126"/>
      <c r="EW183" s="126"/>
      <c r="EX183" s="126"/>
      <c r="EY183" s="126"/>
      <c r="EZ183" s="126"/>
      <c r="FA183" s="126"/>
      <c r="FB183" s="126"/>
      <c r="FC183" s="126"/>
      <c r="FD183" s="126"/>
      <c r="FE183" s="126"/>
      <c r="FF183" s="126"/>
      <c r="FG183" s="126"/>
      <c r="FH183" s="126"/>
      <c r="FI183" s="126"/>
      <c r="FJ183" s="126"/>
      <c r="FK183" s="126"/>
      <c r="FL183" s="126"/>
      <c r="FM183" s="126"/>
      <c r="FN183" s="126"/>
      <c r="FO183" s="126"/>
      <c r="FP183" s="126"/>
      <c r="FQ183" s="126"/>
      <c r="FR183" s="126"/>
      <c r="FS183" s="126"/>
      <c r="FT183" s="126"/>
      <c r="FU183" s="126"/>
      <c r="FV183" s="126"/>
      <c r="FW183" s="126"/>
      <c r="FX183" s="126"/>
      <c r="FY183" s="126"/>
      <c r="FZ183" s="126"/>
      <c r="GA183" s="126"/>
      <c r="GB183" s="126"/>
      <c r="GC183" s="126"/>
      <c r="GD183" s="126"/>
      <c r="GE183" s="126"/>
      <c r="GF183" s="126"/>
      <c r="GG183" s="126"/>
      <c r="GH183" s="126"/>
      <c r="GI183" s="126"/>
      <c r="GJ183" s="126"/>
      <c r="GK183" s="126"/>
      <c r="GL183" s="126"/>
      <c r="GM183" s="126"/>
    </row>
    <row r="184" spans="1:195" ht="11.25" customHeight="1" x14ac:dyDescent="0.25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463" t="s">
        <v>660</v>
      </c>
      <c r="V184" s="463"/>
      <c r="W184" s="463"/>
      <c r="X184" s="463"/>
      <c r="Y184" s="463"/>
      <c r="Z184" s="463"/>
      <c r="AA184" s="463"/>
      <c r="AB184" s="202" t="s">
        <v>640</v>
      </c>
      <c r="AC184" s="206"/>
      <c r="AD184" s="233"/>
      <c r="AE184" s="234"/>
      <c r="AF184" s="234"/>
      <c r="AG184" s="234"/>
      <c r="AH184" s="235"/>
      <c r="AI184" s="197"/>
      <c r="AJ184" s="233"/>
      <c r="AK184" s="234"/>
      <c r="AL184" s="234"/>
      <c r="AM184" s="234"/>
      <c r="AN184" s="235"/>
      <c r="AO184" s="197"/>
      <c r="AP184" s="197" t="str">
        <f t="shared" si="18"/>
        <v/>
      </c>
      <c r="AQ184" s="229"/>
      <c r="AR184" s="229"/>
      <c r="AS184" s="229"/>
      <c r="AT184" s="229"/>
      <c r="AU184" s="229"/>
      <c r="AV184" s="229"/>
      <c r="AW184" s="231"/>
      <c r="AX184" s="230"/>
      <c r="AY184" s="229"/>
      <c r="AZ184" s="232"/>
      <c r="BA184" s="197"/>
      <c r="BB184" s="229"/>
      <c r="BC184" s="197"/>
      <c r="BD184" s="199"/>
      <c r="BE184" s="197"/>
      <c r="BF184" s="227"/>
      <c r="BG184" s="197"/>
      <c r="BH184" s="227"/>
      <c r="BI184" s="197"/>
      <c r="BJ184" s="197"/>
      <c r="BK184" s="197"/>
      <c r="BL184" s="227"/>
      <c r="BM184" s="197"/>
      <c r="BN184" s="227"/>
      <c r="BO184" s="197"/>
      <c r="BP184" s="197"/>
      <c r="BQ184" s="197"/>
      <c r="BR184" s="197"/>
      <c r="BS184" s="197"/>
      <c r="BT184" s="197"/>
      <c r="BU184" s="197"/>
      <c r="BV184" s="199"/>
      <c r="BW184" s="197"/>
      <c r="BX184" s="197"/>
      <c r="BY184" s="197"/>
      <c r="BZ184" s="198"/>
      <c r="CA184" s="259"/>
      <c r="CB184" s="198"/>
      <c r="CC184" s="200"/>
      <c r="CD184" s="199"/>
      <c r="CE184" s="200"/>
      <c r="CF184" s="199"/>
      <c r="CG184" s="199"/>
      <c r="CH184" s="199"/>
      <c r="CI184" s="200"/>
      <c r="CJ184" s="199"/>
      <c r="CK184" s="199"/>
      <c r="CL184" s="197"/>
      <c r="CM184" s="197"/>
      <c r="CN184" s="197"/>
      <c r="CO184" s="197"/>
      <c r="CP184" s="197"/>
      <c r="CQ184" s="237"/>
      <c r="CR184" s="197"/>
      <c r="CS184" s="237"/>
      <c r="CT184" s="237"/>
      <c r="CU184" s="197"/>
      <c r="CV184" s="199"/>
      <c r="CW184" s="199"/>
      <c r="CX184" s="199"/>
      <c r="CY184" s="199"/>
      <c r="CZ184" s="199"/>
      <c r="DA184" s="199"/>
      <c r="DB184" s="199"/>
      <c r="DC184" s="199"/>
      <c r="DD184" s="197"/>
      <c r="DE184" s="190">
        <f>SUM(DF184:DG184)</f>
        <v>0</v>
      </c>
      <c r="DF184" s="207"/>
      <c r="DG184" s="183"/>
      <c r="DH184" s="197"/>
      <c r="DI184" s="199"/>
      <c r="DJ184" s="199"/>
      <c r="DK184" s="199"/>
      <c r="DL184" s="212">
        <f>DE184</f>
        <v>0</v>
      </c>
      <c r="DM184" s="199"/>
      <c r="DN184" s="181"/>
      <c r="DO184" s="126"/>
      <c r="DP184" s="126"/>
      <c r="DQ184" s="126"/>
      <c r="DR184" s="126"/>
      <c r="DS184" s="126"/>
      <c r="DT184" s="126"/>
      <c r="DU184" s="126"/>
      <c r="DV184" s="126"/>
      <c r="DW184" s="126"/>
      <c r="DX184" s="126"/>
      <c r="DY184" s="126"/>
      <c r="DZ184" s="126"/>
      <c r="EA184" s="126"/>
      <c r="EB184" s="126"/>
      <c r="EC184" s="126"/>
      <c r="ED184" s="126"/>
      <c r="EE184" s="126"/>
      <c r="EF184" s="126"/>
      <c r="EG184" s="126"/>
      <c r="EH184" s="126"/>
      <c r="EI184" s="126"/>
      <c r="EJ184" s="126"/>
      <c r="EK184" s="126"/>
      <c r="EL184" s="126"/>
      <c r="EM184" s="126"/>
      <c r="EN184" s="126"/>
      <c r="EO184" s="126"/>
      <c r="EP184" s="126"/>
      <c r="EQ184" s="126"/>
      <c r="ER184" s="126"/>
      <c r="ES184" s="126"/>
      <c r="ET184" s="126"/>
      <c r="EU184" s="126"/>
      <c r="EV184" s="126"/>
      <c r="EW184" s="126"/>
      <c r="EX184" s="126"/>
      <c r="EY184" s="126"/>
      <c r="EZ184" s="126"/>
      <c r="FA184" s="126"/>
      <c r="FB184" s="126"/>
      <c r="FC184" s="126"/>
      <c r="FD184" s="126"/>
      <c r="FE184" s="126"/>
      <c r="FF184" s="126"/>
      <c r="FG184" s="126"/>
      <c r="FH184" s="126"/>
      <c r="FI184" s="126"/>
      <c r="FJ184" s="126"/>
      <c r="FK184" s="126"/>
      <c r="FL184" s="126"/>
      <c r="FM184" s="126"/>
      <c r="FN184" s="126"/>
      <c r="FO184" s="126"/>
      <c r="FP184" s="126"/>
      <c r="FQ184" s="126"/>
      <c r="FR184" s="126"/>
      <c r="FS184" s="126"/>
      <c r="FT184" s="126"/>
      <c r="FU184" s="126"/>
      <c r="FV184" s="126"/>
      <c r="FW184" s="126"/>
      <c r="FX184" s="126"/>
      <c r="FY184" s="126"/>
      <c r="FZ184" s="126"/>
      <c r="GA184" s="126"/>
      <c r="GB184" s="126"/>
      <c r="GC184" s="126"/>
      <c r="GD184" s="126"/>
      <c r="GE184" s="126"/>
      <c r="GF184" s="126"/>
      <c r="GG184" s="126"/>
      <c r="GH184" s="126"/>
      <c r="GI184" s="126"/>
      <c r="GJ184" s="126"/>
      <c r="GK184" s="126"/>
      <c r="GL184" s="126"/>
      <c r="GM184" s="126"/>
    </row>
    <row r="185" spans="1:195" ht="11.25" customHeight="1" x14ac:dyDescent="0.25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463" t="s">
        <v>661</v>
      </c>
      <c r="V185" s="463"/>
      <c r="W185" s="463"/>
      <c r="X185" s="463"/>
      <c r="Y185" s="463"/>
      <c r="Z185" s="463"/>
      <c r="AA185" s="463"/>
      <c r="AB185" s="202" t="s">
        <v>642</v>
      </c>
      <c r="AC185" s="206"/>
      <c r="AD185" s="233"/>
      <c r="AE185" s="234"/>
      <c r="AF185" s="234"/>
      <c r="AG185" s="234"/>
      <c r="AH185" s="235"/>
      <c r="AI185" s="197"/>
      <c r="AJ185" s="233"/>
      <c r="AK185" s="234"/>
      <c r="AL185" s="234"/>
      <c r="AM185" s="234"/>
      <c r="AN185" s="235"/>
      <c r="AO185" s="197"/>
      <c r="AP185" s="197" t="str">
        <f t="shared" si="18"/>
        <v/>
      </c>
      <c r="AQ185" s="229"/>
      <c r="AR185" s="229"/>
      <c r="AS185" s="229"/>
      <c r="AT185" s="229"/>
      <c r="AU185" s="229"/>
      <c r="AV185" s="229"/>
      <c r="AW185" s="231"/>
      <c r="AX185" s="230"/>
      <c r="AY185" s="229"/>
      <c r="AZ185" s="232"/>
      <c r="BA185" s="197"/>
      <c r="BB185" s="229"/>
      <c r="BC185" s="197"/>
      <c r="BD185" s="199"/>
      <c r="BE185" s="197"/>
      <c r="BF185" s="227"/>
      <c r="BG185" s="197"/>
      <c r="BH185" s="227"/>
      <c r="BI185" s="197"/>
      <c r="BJ185" s="197"/>
      <c r="BK185" s="197"/>
      <c r="BL185" s="227"/>
      <c r="BM185" s="197"/>
      <c r="BN185" s="227"/>
      <c r="BO185" s="197"/>
      <c r="BP185" s="197"/>
      <c r="BQ185" s="197"/>
      <c r="BR185" s="197"/>
      <c r="BS185" s="197"/>
      <c r="BT185" s="197"/>
      <c r="BU185" s="197"/>
      <c r="BV185" s="199"/>
      <c r="BW185" s="197"/>
      <c r="BX185" s="197"/>
      <c r="BY185" s="197"/>
      <c r="BZ185" s="198"/>
      <c r="CA185" s="227"/>
      <c r="CB185" s="198"/>
      <c r="CC185" s="200"/>
      <c r="CD185" s="199"/>
      <c r="CE185" s="200"/>
      <c r="CF185" s="199"/>
      <c r="CG185" s="199"/>
      <c r="CH185" s="199"/>
      <c r="CI185" s="200"/>
      <c r="CJ185" s="199"/>
      <c r="CK185" s="199"/>
      <c r="CL185" s="197"/>
      <c r="CM185" s="197"/>
      <c r="CN185" s="197"/>
      <c r="CO185" s="197"/>
      <c r="CP185" s="197"/>
      <c r="CQ185" s="237"/>
      <c r="CR185" s="197"/>
      <c r="CS185" s="237"/>
      <c r="CT185" s="237"/>
      <c r="CU185" s="197"/>
      <c r="CV185" s="199"/>
      <c r="CW185" s="199"/>
      <c r="CX185" s="199"/>
      <c r="CY185" s="199"/>
      <c r="CZ185" s="199"/>
      <c r="DA185" s="199"/>
      <c r="DB185" s="199"/>
      <c r="DC185" s="199"/>
      <c r="DD185" s="197"/>
      <c r="DE185" s="199"/>
      <c r="DF185" s="199"/>
      <c r="DG185" s="199"/>
      <c r="DH185" s="197"/>
      <c r="DI185" s="199"/>
      <c r="DJ185" s="199"/>
      <c r="DK185" s="199"/>
      <c r="DL185" s="199"/>
      <c r="DM185" s="199"/>
      <c r="DN185" s="181"/>
      <c r="DO185" s="126"/>
      <c r="DP185" s="126"/>
      <c r="DQ185" s="126"/>
      <c r="DR185" s="126"/>
      <c r="DS185" s="126"/>
      <c r="DT185" s="126"/>
      <c r="DU185" s="126"/>
      <c r="DV185" s="126"/>
      <c r="DW185" s="126"/>
      <c r="DX185" s="126"/>
      <c r="DY185" s="126"/>
      <c r="DZ185" s="126"/>
      <c r="EA185" s="126"/>
      <c r="EB185" s="126"/>
      <c r="EC185" s="126"/>
      <c r="ED185" s="126"/>
      <c r="EE185" s="126"/>
      <c r="EF185" s="126"/>
      <c r="EG185" s="126"/>
      <c r="EH185" s="126"/>
      <c r="EI185" s="126"/>
      <c r="EJ185" s="126"/>
      <c r="EK185" s="126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126"/>
      <c r="EV185" s="126"/>
      <c r="EW185" s="126"/>
      <c r="EX185" s="126"/>
      <c r="EY185" s="126"/>
      <c r="EZ185" s="126"/>
      <c r="FA185" s="126"/>
      <c r="FB185" s="126"/>
      <c r="FC185" s="126"/>
      <c r="FD185" s="126"/>
      <c r="FE185" s="126"/>
      <c r="FF185" s="126"/>
      <c r="FG185" s="126"/>
      <c r="FH185" s="126"/>
      <c r="FI185" s="126"/>
      <c r="FJ185" s="126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126"/>
      <c r="FU185" s="126"/>
      <c r="FV185" s="126"/>
      <c r="FW185" s="126"/>
      <c r="FX185" s="126"/>
      <c r="FY185" s="126"/>
      <c r="FZ185" s="126"/>
      <c r="GA185" s="126"/>
      <c r="GB185" s="126"/>
      <c r="GC185" s="126"/>
      <c r="GD185" s="126"/>
      <c r="GE185" s="126"/>
      <c r="GF185" s="126"/>
      <c r="GG185" s="126"/>
      <c r="GH185" s="126"/>
      <c r="GI185" s="126"/>
      <c r="GJ185" s="126"/>
      <c r="GK185" s="126"/>
      <c r="GL185" s="126"/>
      <c r="GM185" s="126"/>
    </row>
    <row r="186" spans="1:195" ht="11.25" customHeight="1" x14ac:dyDescent="0.25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463" t="s">
        <v>662</v>
      </c>
      <c r="V186" s="463"/>
      <c r="W186" s="463"/>
      <c r="X186" s="463"/>
      <c r="Y186" s="463"/>
      <c r="Z186" s="463"/>
      <c r="AA186" s="463"/>
      <c r="AB186" s="202" t="s">
        <v>644</v>
      </c>
      <c r="AC186" s="206"/>
      <c r="AD186" s="233"/>
      <c r="AE186" s="234"/>
      <c r="AF186" s="234"/>
      <c r="AG186" s="234"/>
      <c r="AH186" s="235"/>
      <c r="AI186" s="197"/>
      <c r="AJ186" s="233"/>
      <c r="AK186" s="234"/>
      <c r="AL186" s="234"/>
      <c r="AM186" s="234"/>
      <c r="AN186" s="235"/>
      <c r="AO186" s="197"/>
      <c r="AP186" s="197" t="str">
        <f t="shared" si="18"/>
        <v/>
      </c>
      <c r="AQ186" s="229"/>
      <c r="AR186" s="229"/>
      <c r="AS186" s="229"/>
      <c r="AT186" s="229"/>
      <c r="AU186" s="229"/>
      <c r="AV186" s="229"/>
      <c r="AW186" s="231"/>
      <c r="AX186" s="230"/>
      <c r="AY186" s="229"/>
      <c r="AZ186" s="232"/>
      <c r="BA186" s="197"/>
      <c r="BB186" s="229"/>
      <c r="BC186" s="197"/>
      <c r="BD186" s="199"/>
      <c r="BE186" s="197"/>
      <c r="BF186" s="227"/>
      <c r="BG186" s="197"/>
      <c r="BH186" s="227"/>
      <c r="BI186" s="197"/>
      <c r="BJ186" s="197"/>
      <c r="BK186" s="197"/>
      <c r="BL186" s="227"/>
      <c r="BM186" s="197"/>
      <c r="BN186" s="227"/>
      <c r="BO186" s="197"/>
      <c r="BP186" s="197"/>
      <c r="BQ186" s="197"/>
      <c r="BR186" s="197"/>
      <c r="BS186" s="197"/>
      <c r="BT186" s="197"/>
      <c r="BU186" s="197"/>
      <c r="BV186" s="199"/>
      <c r="BW186" s="197"/>
      <c r="BX186" s="197"/>
      <c r="BY186" s="197"/>
      <c r="BZ186" s="198"/>
      <c r="CA186" s="259"/>
      <c r="CB186" s="198"/>
      <c r="CC186" s="200"/>
      <c r="CD186" s="199"/>
      <c r="CE186" s="200"/>
      <c r="CF186" s="199"/>
      <c r="CG186" s="199"/>
      <c r="CH186" s="199"/>
      <c r="CI186" s="200"/>
      <c r="CJ186" s="199"/>
      <c r="CK186" s="199"/>
      <c r="CL186" s="197"/>
      <c r="CM186" s="197"/>
      <c r="CN186" s="197"/>
      <c r="CO186" s="197"/>
      <c r="CP186" s="197"/>
      <c r="CQ186" s="237"/>
      <c r="CR186" s="197"/>
      <c r="CS186" s="237"/>
      <c r="CT186" s="237"/>
      <c r="CU186" s="197"/>
      <c r="CV186" s="199"/>
      <c r="CW186" s="199"/>
      <c r="CX186" s="199"/>
      <c r="CY186" s="199"/>
      <c r="CZ186" s="199"/>
      <c r="DA186" s="199"/>
      <c r="DB186" s="199"/>
      <c r="DC186" s="199"/>
      <c r="DD186" s="197"/>
      <c r="DE186" s="190">
        <f>SUM(DF186:DG186)</f>
        <v>0</v>
      </c>
      <c r="DF186" s="207"/>
      <c r="DG186" s="183"/>
      <c r="DH186" s="197"/>
      <c r="DI186" s="199"/>
      <c r="DJ186" s="199"/>
      <c r="DK186" s="199"/>
      <c r="DL186" s="212">
        <f>DE186</f>
        <v>0</v>
      </c>
      <c r="DM186" s="199"/>
      <c r="DN186" s="181"/>
      <c r="DO186" s="126"/>
      <c r="DP186" s="126"/>
      <c r="DQ186" s="126"/>
      <c r="DR186" s="126"/>
      <c r="DS186" s="126"/>
      <c r="DT186" s="126"/>
      <c r="DU186" s="126"/>
      <c r="DV186" s="126"/>
      <c r="DW186" s="126"/>
      <c r="DX186" s="126"/>
      <c r="DY186" s="126"/>
      <c r="DZ186" s="126"/>
      <c r="EA186" s="126"/>
      <c r="EB186" s="126"/>
      <c r="EC186" s="126"/>
      <c r="ED186" s="126"/>
      <c r="EE186" s="126"/>
      <c r="EF186" s="126"/>
      <c r="EG186" s="126"/>
      <c r="EH186" s="126"/>
      <c r="EI186" s="126"/>
      <c r="EJ186" s="126"/>
      <c r="EK186" s="126"/>
      <c r="EL186" s="126"/>
      <c r="EM186" s="126"/>
      <c r="EN186" s="126"/>
      <c r="EO186" s="126"/>
      <c r="EP186" s="126"/>
      <c r="EQ186" s="126"/>
      <c r="ER186" s="126"/>
      <c r="ES186" s="126"/>
      <c r="ET186" s="126"/>
      <c r="EU186" s="126"/>
      <c r="EV186" s="126"/>
      <c r="EW186" s="126"/>
      <c r="EX186" s="126"/>
      <c r="EY186" s="126"/>
      <c r="EZ186" s="126"/>
      <c r="FA186" s="126"/>
      <c r="FB186" s="126"/>
      <c r="FC186" s="126"/>
      <c r="FD186" s="126"/>
      <c r="FE186" s="126"/>
      <c r="FF186" s="126"/>
      <c r="FG186" s="126"/>
      <c r="FH186" s="126"/>
      <c r="FI186" s="126"/>
      <c r="FJ186" s="126"/>
      <c r="FK186" s="126"/>
      <c r="FL186" s="126"/>
      <c r="FM186" s="126"/>
      <c r="FN186" s="126"/>
      <c r="FO186" s="126"/>
      <c r="FP186" s="126"/>
      <c r="FQ186" s="126"/>
      <c r="FR186" s="126"/>
      <c r="FS186" s="126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</row>
    <row r="187" spans="1:195" ht="11.25" customHeight="1" x14ac:dyDescent="0.25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463" t="s">
        <v>663</v>
      </c>
      <c r="V187" s="463"/>
      <c r="W187" s="463"/>
      <c r="X187" s="463"/>
      <c r="Y187" s="463"/>
      <c r="Z187" s="463"/>
      <c r="AA187" s="463"/>
      <c r="AB187" s="202" t="s">
        <v>646</v>
      </c>
      <c r="AC187" s="206"/>
      <c r="AD187" s="233"/>
      <c r="AE187" s="234"/>
      <c r="AF187" s="234"/>
      <c r="AG187" s="234"/>
      <c r="AH187" s="235"/>
      <c r="AI187" s="197"/>
      <c r="AJ187" s="233"/>
      <c r="AK187" s="234"/>
      <c r="AL187" s="234"/>
      <c r="AM187" s="234"/>
      <c r="AN187" s="235"/>
      <c r="AO187" s="197"/>
      <c r="AP187" s="197" t="str">
        <f t="shared" si="18"/>
        <v/>
      </c>
      <c r="AQ187" s="229"/>
      <c r="AR187" s="229"/>
      <c r="AS187" s="229"/>
      <c r="AT187" s="229"/>
      <c r="AU187" s="229"/>
      <c r="AV187" s="229"/>
      <c r="AW187" s="231"/>
      <c r="AX187" s="230"/>
      <c r="AY187" s="229"/>
      <c r="AZ187" s="232"/>
      <c r="BA187" s="197"/>
      <c r="BB187" s="229"/>
      <c r="BC187" s="197"/>
      <c r="BD187" s="199"/>
      <c r="BE187" s="197"/>
      <c r="BF187" s="227"/>
      <c r="BG187" s="197"/>
      <c r="BH187" s="227"/>
      <c r="BI187" s="197"/>
      <c r="BJ187" s="197"/>
      <c r="BK187" s="197"/>
      <c r="BL187" s="227"/>
      <c r="BM187" s="197"/>
      <c r="BN187" s="227"/>
      <c r="BO187" s="197"/>
      <c r="BP187" s="197"/>
      <c r="BQ187" s="197"/>
      <c r="BR187" s="197"/>
      <c r="BS187" s="197"/>
      <c r="BT187" s="197"/>
      <c r="BU187" s="197"/>
      <c r="BV187" s="199"/>
      <c r="BW187" s="197"/>
      <c r="BX187" s="197"/>
      <c r="BY187" s="197"/>
      <c r="BZ187" s="198"/>
      <c r="CA187" s="227"/>
      <c r="CB187" s="198"/>
      <c r="CC187" s="200"/>
      <c r="CD187" s="199"/>
      <c r="CE187" s="200"/>
      <c r="CF187" s="199"/>
      <c r="CG187" s="199"/>
      <c r="CH187" s="199"/>
      <c r="CI187" s="200"/>
      <c r="CJ187" s="199"/>
      <c r="CK187" s="199"/>
      <c r="CL187" s="197"/>
      <c r="CM187" s="197"/>
      <c r="CN187" s="197"/>
      <c r="CO187" s="197"/>
      <c r="CP187" s="197"/>
      <c r="CQ187" s="237"/>
      <c r="CR187" s="197"/>
      <c r="CS187" s="237"/>
      <c r="CT187" s="237"/>
      <c r="CU187" s="197"/>
      <c r="CV187" s="199"/>
      <c r="CW187" s="199"/>
      <c r="CX187" s="199"/>
      <c r="CY187" s="199"/>
      <c r="CZ187" s="199"/>
      <c r="DA187" s="199"/>
      <c r="DB187" s="199"/>
      <c r="DC187" s="199"/>
      <c r="DD187" s="197"/>
      <c r="DE187" s="199"/>
      <c r="DF187" s="199"/>
      <c r="DG187" s="199"/>
      <c r="DH187" s="197"/>
      <c r="DI187" s="199"/>
      <c r="DJ187" s="199"/>
      <c r="DK187" s="199"/>
      <c r="DL187" s="199"/>
      <c r="DM187" s="199"/>
      <c r="DN187" s="181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  <c r="EP187" s="126"/>
      <c r="EQ187" s="126"/>
      <c r="ER187" s="126"/>
      <c r="ES187" s="126"/>
      <c r="ET187" s="126"/>
      <c r="EU187" s="126"/>
      <c r="EV187" s="126"/>
      <c r="EW187" s="126"/>
      <c r="EX187" s="126"/>
      <c r="EY187" s="126"/>
      <c r="EZ187" s="126"/>
      <c r="FA187" s="126"/>
      <c r="FB187" s="126"/>
      <c r="FC187" s="126"/>
      <c r="FD187" s="126"/>
      <c r="FE187" s="126"/>
      <c r="FF187" s="126"/>
      <c r="FG187" s="126"/>
      <c r="FH187" s="126"/>
      <c r="FI187" s="126"/>
      <c r="FJ187" s="126"/>
      <c r="FK187" s="126"/>
      <c r="FL187" s="126"/>
      <c r="FM187" s="126"/>
      <c r="FN187" s="126"/>
      <c r="FO187" s="126"/>
      <c r="FP187" s="126"/>
      <c r="FQ187" s="126"/>
      <c r="FR187" s="126"/>
      <c r="FS187" s="126"/>
      <c r="FT187" s="126"/>
      <c r="FU187" s="126"/>
      <c r="FV187" s="126"/>
      <c r="FW187" s="126"/>
      <c r="FX187" s="126"/>
      <c r="FY187" s="126"/>
      <c r="FZ187" s="126"/>
      <c r="GA187" s="126"/>
      <c r="GB187" s="126"/>
      <c r="GC187" s="126"/>
      <c r="GD187" s="126"/>
      <c r="GE187" s="126"/>
      <c r="GF187" s="126"/>
      <c r="GG187" s="126"/>
      <c r="GH187" s="126"/>
      <c r="GI187" s="126"/>
      <c r="GJ187" s="126"/>
      <c r="GK187" s="126"/>
      <c r="GL187" s="126"/>
      <c r="GM187" s="126"/>
    </row>
    <row r="188" spans="1:195" ht="11.25" customHeight="1" x14ac:dyDescent="0.25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463" t="s">
        <v>664</v>
      </c>
      <c r="V188" s="463"/>
      <c r="W188" s="463"/>
      <c r="X188" s="463"/>
      <c r="Y188" s="463"/>
      <c r="Z188" s="463"/>
      <c r="AA188" s="463"/>
      <c r="AB188" s="202" t="s">
        <v>648</v>
      </c>
      <c r="AC188" s="206"/>
      <c r="AD188" s="233"/>
      <c r="AE188" s="234"/>
      <c r="AF188" s="234"/>
      <c r="AG188" s="234"/>
      <c r="AH188" s="235"/>
      <c r="AI188" s="197"/>
      <c r="AJ188" s="233"/>
      <c r="AK188" s="234"/>
      <c r="AL188" s="234"/>
      <c r="AM188" s="234"/>
      <c r="AN188" s="235"/>
      <c r="AO188" s="197"/>
      <c r="AP188" s="197" t="str">
        <f t="shared" si="18"/>
        <v/>
      </c>
      <c r="AQ188" s="229"/>
      <c r="AR188" s="229"/>
      <c r="AS188" s="229"/>
      <c r="AT188" s="229"/>
      <c r="AU188" s="229"/>
      <c r="AV188" s="229"/>
      <c r="AW188" s="231"/>
      <c r="AX188" s="230"/>
      <c r="AY188" s="229"/>
      <c r="AZ188" s="232"/>
      <c r="BA188" s="197"/>
      <c r="BB188" s="229"/>
      <c r="BC188" s="197"/>
      <c r="BD188" s="199"/>
      <c r="BE188" s="197"/>
      <c r="BF188" s="227"/>
      <c r="BG188" s="197"/>
      <c r="BH188" s="227"/>
      <c r="BI188" s="197"/>
      <c r="BJ188" s="197"/>
      <c r="BK188" s="197"/>
      <c r="BL188" s="227"/>
      <c r="BM188" s="197"/>
      <c r="BN188" s="227"/>
      <c r="BO188" s="197"/>
      <c r="BP188" s="197"/>
      <c r="BQ188" s="197"/>
      <c r="BR188" s="197"/>
      <c r="BS188" s="197"/>
      <c r="BT188" s="197"/>
      <c r="BU188" s="197"/>
      <c r="BV188" s="199"/>
      <c r="BW188" s="197"/>
      <c r="BX188" s="197"/>
      <c r="BY188" s="197"/>
      <c r="BZ188" s="198"/>
      <c r="CA188" s="259"/>
      <c r="CB188" s="198"/>
      <c r="CC188" s="200"/>
      <c r="CD188" s="199"/>
      <c r="CE188" s="200"/>
      <c r="CF188" s="199"/>
      <c r="CG188" s="199"/>
      <c r="CH188" s="199"/>
      <c r="CI188" s="200"/>
      <c r="CJ188" s="199"/>
      <c r="CK188" s="199"/>
      <c r="CL188" s="197"/>
      <c r="CM188" s="197"/>
      <c r="CN188" s="197"/>
      <c r="CO188" s="197"/>
      <c r="CP188" s="197"/>
      <c r="CQ188" s="237"/>
      <c r="CR188" s="197"/>
      <c r="CS188" s="237"/>
      <c r="CT188" s="237"/>
      <c r="CU188" s="197"/>
      <c r="CV188" s="199"/>
      <c r="CW188" s="199"/>
      <c r="CX188" s="199"/>
      <c r="CY188" s="199"/>
      <c r="CZ188" s="199"/>
      <c r="DA188" s="199"/>
      <c r="DB188" s="199"/>
      <c r="DC188" s="199"/>
      <c r="DD188" s="197"/>
      <c r="DE188" s="190">
        <f>SUM(DF188:DG188)</f>
        <v>0</v>
      </c>
      <c r="DF188" s="207"/>
      <c r="DG188" s="183"/>
      <c r="DH188" s="197"/>
      <c r="DI188" s="199"/>
      <c r="DJ188" s="199"/>
      <c r="DK188" s="199"/>
      <c r="DL188" s="212">
        <f>DE188</f>
        <v>0</v>
      </c>
      <c r="DM188" s="199"/>
      <c r="DN188" s="181"/>
      <c r="DO188" s="126"/>
      <c r="DP188" s="126"/>
      <c r="DQ188" s="126"/>
      <c r="DR188" s="126"/>
      <c r="DS188" s="126"/>
      <c r="DT188" s="126"/>
      <c r="DU188" s="126"/>
      <c r="DV188" s="126"/>
      <c r="DW188" s="126"/>
      <c r="DX188" s="126"/>
      <c r="DY188" s="126"/>
      <c r="DZ188" s="126"/>
      <c r="EA188" s="126"/>
      <c r="EB188" s="126"/>
      <c r="EC188" s="126"/>
      <c r="ED188" s="126"/>
      <c r="EE188" s="126"/>
      <c r="EF188" s="126"/>
      <c r="EG188" s="126"/>
      <c r="EH188" s="126"/>
      <c r="EI188" s="126"/>
      <c r="EJ188" s="126"/>
      <c r="EK188" s="126"/>
      <c r="EL188" s="126"/>
      <c r="EM188" s="126"/>
      <c r="EN188" s="126"/>
      <c r="EO188" s="126"/>
      <c r="EP188" s="126"/>
      <c r="EQ188" s="126"/>
      <c r="ER188" s="126"/>
      <c r="ES188" s="126"/>
      <c r="ET188" s="126"/>
      <c r="EU188" s="126"/>
      <c r="EV188" s="126"/>
      <c r="EW188" s="126"/>
      <c r="EX188" s="126"/>
      <c r="EY188" s="126"/>
      <c r="EZ188" s="126"/>
      <c r="FA188" s="126"/>
      <c r="FB188" s="126"/>
      <c r="FC188" s="126"/>
      <c r="FD188" s="126"/>
      <c r="FE188" s="126"/>
      <c r="FF188" s="126"/>
      <c r="FG188" s="126"/>
      <c r="FH188" s="126"/>
      <c r="FI188" s="126"/>
      <c r="FJ188" s="126"/>
      <c r="FK188" s="126"/>
      <c r="FL188" s="126"/>
      <c r="FM188" s="126"/>
      <c r="FN188" s="126"/>
      <c r="FO188" s="126"/>
      <c r="FP188" s="126"/>
      <c r="FQ188" s="126"/>
      <c r="FR188" s="126"/>
      <c r="FS188" s="126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</row>
    <row r="189" spans="1:195" ht="11.25" customHeight="1" x14ac:dyDescent="0.25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7"/>
      <c r="AA189" s="127"/>
      <c r="AB189" s="140"/>
      <c r="AC189" s="208"/>
      <c r="AD189" s="203"/>
      <c r="AE189" s="203"/>
      <c r="AF189" s="203"/>
      <c r="AG189" s="203"/>
      <c r="AH189" s="203"/>
      <c r="AI189" s="140"/>
      <c r="AJ189" s="203"/>
      <c r="AK189" s="203"/>
      <c r="AL189" s="203"/>
      <c r="AM189" s="203"/>
      <c r="AN189" s="203"/>
      <c r="AO189" s="140"/>
      <c r="AP189" s="140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140"/>
      <c r="BA189" s="140"/>
      <c r="BB189" s="140"/>
      <c r="BC189" s="140"/>
      <c r="BD189" s="204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40"/>
      <c r="CJ189" s="140"/>
      <c r="CK189" s="140"/>
      <c r="CL189" s="140"/>
      <c r="CM189" s="140"/>
      <c r="CN189" s="140"/>
      <c r="CO189" s="140"/>
      <c r="CP189" s="140"/>
      <c r="CQ189" s="205"/>
      <c r="CR189" s="140"/>
      <c r="CS189" s="205"/>
      <c r="CT189" s="205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6"/>
      <c r="EK189" s="126"/>
      <c r="EL189" s="126"/>
      <c r="EM189" s="126"/>
      <c r="EN189" s="126"/>
      <c r="EO189" s="126"/>
      <c r="EP189" s="126"/>
      <c r="EQ189" s="126"/>
      <c r="ER189" s="126"/>
      <c r="ES189" s="126"/>
      <c r="ET189" s="126"/>
      <c r="EU189" s="126"/>
      <c r="EV189" s="126"/>
      <c r="EW189" s="126"/>
      <c r="EX189" s="126"/>
      <c r="EY189" s="126"/>
      <c r="EZ189" s="126"/>
      <c r="FA189" s="126"/>
      <c r="FB189" s="126"/>
      <c r="FC189" s="126"/>
      <c r="FD189" s="126"/>
      <c r="FE189" s="126"/>
      <c r="FF189" s="126"/>
      <c r="FG189" s="126"/>
      <c r="FH189" s="126"/>
      <c r="FI189" s="126"/>
      <c r="FJ189" s="126"/>
      <c r="FK189" s="126"/>
      <c r="FL189" s="126"/>
      <c r="FM189" s="126"/>
      <c r="FN189" s="126"/>
      <c r="FO189" s="126"/>
      <c r="FP189" s="126"/>
      <c r="FQ189" s="126"/>
      <c r="FR189" s="126"/>
      <c r="FS189" s="126"/>
      <c r="FT189" s="126"/>
      <c r="FU189" s="126"/>
      <c r="FV189" s="126"/>
      <c r="FW189" s="126"/>
      <c r="FX189" s="126"/>
      <c r="FY189" s="126"/>
      <c r="FZ189" s="126"/>
      <c r="GA189" s="126"/>
      <c r="GB189" s="126"/>
      <c r="GC189" s="126"/>
      <c r="GD189" s="126"/>
      <c r="GE189" s="126"/>
      <c r="GF189" s="126"/>
      <c r="GG189" s="126"/>
      <c r="GH189" s="126"/>
      <c r="GI189" s="126"/>
      <c r="GJ189" s="126"/>
      <c r="GK189" s="126"/>
      <c r="GL189" s="126"/>
      <c r="GM189" s="126"/>
    </row>
    <row r="190" spans="1:195" ht="12" customHeight="1" x14ac:dyDescent="0.25">
      <c r="A190" s="167"/>
      <c r="B190" s="167"/>
      <c r="C190" s="167"/>
      <c r="D190" s="167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7"/>
      <c r="Z190" s="464"/>
      <c r="AA190" s="466"/>
      <c r="AB190" s="196" t="s">
        <v>627</v>
      </c>
      <c r="AC190" s="236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233"/>
      <c r="AE190" s="234"/>
      <c r="AF190" s="234"/>
      <c r="AG190" s="234"/>
      <c r="AH190" s="235"/>
      <c r="AI190" s="197"/>
      <c r="AJ190" s="233"/>
      <c r="AK190" s="234"/>
      <c r="AL190" s="234"/>
      <c r="AM190" s="234"/>
      <c r="AN190" s="235"/>
      <c r="AO190" s="197"/>
      <c r="AP190" s="197"/>
      <c r="AQ190" s="229"/>
      <c r="AR190" s="229"/>
      <c r="AS190" s="229"/>
      <c r="AT190" s="229"/>
      <c r="AU190" s="229"/>
      <c r="AV190" s="229"/>
      <c r="AW190" s="231"/>
      <c r="AX190" s="230"/>
      <c r="AY190" s="229"/>
      <c r="AZ190" s="232"/>
      <c r="BA190" s="197"/>
      <c r="BB190" s="229"/>
      <c r="BC190" s="197"/>
      <c r="BD190" s="199"/>
      <c r="BE190" s="197"/>
      <c r="BF190" s="227"/>
      <c r="BG190" s="197"/>
      <c r="BH190" s="227"/>
      <c r="BI190" s="197"/>
      <c r="BJ190" s="197"/>
      <c r="BK190" s="197"/>
      <c r="BL190" s="227"/>
      <c r="BM190" s="197"/>
      <c r="BN190" s="227"/>
      <c r="BO190" s="197"/>
      <c r="BP190" s="197"/>
      <c r="BQ190" s="197"/>
      <c r="BR190" s="197"/>
      <c r="BS190" s="197"/>
      <c r="BT190" s="197"/>
      <c r="BU190" s="197"/>
      <c r="BV190" s="199"/>
      <c r="BW190" s="197"/>
      <c r="BX190" s="197"/>
      <c r="BY190" s="197"/>
      <c r="BZ190" s="198"/>
      <c r="CA190" s="227"/>
      <c r="CB190" s="198"/>
      <c r="CC190" s="190">
        <f t="shared" ref="CC190:CH190" si="19">IF($CI190=0,0,(CC191*$CI191+CC192*$CI192+CC193*$CI193)/$CI190)</f>
        <v>0</v>
      </c>
      <c r="CD190" s="190">
        <f t="shared" si="19"/>
        <v>0</v>
      </c>
      <c r="CE190" s="190">
        <f t="shared" si="19"/>
        <v>0</v>
      </c>
      <c r="CF190" s="190">
        <f t="shared" si="19"/>
        <v>0</v>
      </c>
      <c r="CG190" s="190">
        <f t="shared" si="19"/>
        <v>0</v>
      </c>
      <c r="CH190" s="190">
        <f t="shared" si="19"/>
        <v>0</v>
      </c>
      <c r="CI190" s="190">
        <f>SUM(CI191:CI193)</f>
        <v>0</v>
      </c>
      <c r="CJ190" s="190">
        <f>SUM(CJ191:CJ193)</f>
        <v>0</v>
      </c>
      <c r="CK190" s="190">
        <f>SUM(CK191:CK193)</f>
        <v>0</v>
      </c>
      <c r="CL190" s="197"/>
      <c r="CM190" s="197"/>
      <c r="CN190" s="197"/>
      <c r="CO190" s="197"/>
      <c r="CP190" s="197"/>
      <c r="CQ190" s="237"/>
      <c r="CR190" s="197"/>
      <c r="CS190" s="237"/>
      <c r="CT190" s="237"/>
      <c r="CU190" s="197"/>
      <c r="CV190" s="199"/>
      <c r="CW190" s="199"/>
      <c r="CX190" s="199"/>
      <c r="CY190" s="199"/>
      <c r="CZ190" s="199"/>
      <c r="DA190" s="199"/>
      <c r="DB190" s="199"/>
      <c r="DC190" s="199"/>
      <c r="DD190" s="197"/>
      <c r="DE190" s="190">
        <f>SUM(DE191:DE193)</f>
        <v>0</v>
      </c>
      <c r="DF190" s="190">
        <f>SUM(DF191:DF193)</f>
        <v>0</v>
      </c>
      <c r="DG190" s="190">
        <f>SUM(DG191:DG193)</f>
        <v>0</v>
      </c>
      <c r="DH190" s="197"/>
      <c r="DI190" s="209"/>
      <c r="DJ190" s="178">
        <f>CI190</f>
        <v>0</v>
      </c>
      <c r="DK190" s="190">
        <f>DI190+DJ190</f>
        <v>0</v>
      </c>
      <c r="DL190" s="190">
        <f>SUM(DL191:DL193)</f>
        <v>0</v>
      </c>
      <c r="DM190" s="265">
        <f>IF(LOWER(CA190)="мазутопровод",0,DK190-DL190)</f>
        <v>0</v>
      </c>
      <c r="DN190" s="197"/>
      <c r="DO190" s="197" t="str">
        <f>Z190&amp;"::"&amp;AB190</f>
        <v>::I квартал (01.01 - 31.03)</v>
      </c>
      <c r="DP190" s="197"/>
      <c r="DQ190" s="197"/>
      <c r="DR190" s="197"/>
      <c r="DS190" s="197"/>
      <c r="DT190" s="197"/>
      <c r="DU190" s="197"/>
      <c r="DV190" s="197"/>
      <c r="DW190" s="197"/>
      <c r="DX190" s="197"/>
      <c r="DY190" s="197"/>
      <c r="DZ190" s="197"/>
      <c r="EA190" s="197"/>
      <c r="EB190" s="197"/>
      <c r="EC190" s="197"/>
      <c r="ED190" s="197"/>
      <c r="EE190" s="197"/>
      <c r="EF190" s="197"/>
      <c r="EG190" s="197"/>
      <c r="EH190" s="197"/>
      <c r="EI190" s="260"/>
      <c r="EJ190" s="191"/>
      <c r="EK190" s="167"/>
      <c r="EL190" s="167"/>
      <c r="EM190" s="167"/>
      <c r="EN190" s="167"/>
      <c r="EO190" s="167"/>
      <c r="EP190" s="167"/>
      <c r="EQ190" s="167"/>
      <c r="ER190" s="167"/>
      <c r="ES190" s="167"/>
      <c r="ET190" s="167"/>
      <c r="EU190" s="167"/>
      <c r="EV190" s="167"/>
      <c r="EW190" s="167"/>
      <c r="EX190" s="167"/>
      <c r="EY190" s="167"/>
      <c r="EZ190" s="167"/>
      <c r="FA190" s="167"/>
      <c r="FB190" s="167"/>
      <c r="FC190" s="167"/>
      <c r="FD190" s="167"/>
      <c r="FE190" s="167"/>
      <c r="FF190" s="167"/>
      <c r="FG190" s="167"/>
      <c r="FH190" s="167"/>
      <c r="FI190" s="167"/>
      <c r="FJ190" s="167"/>
      <c r="FK190" s="167"/>
      <c r="FL190" s="167"/>
      <c r="FM190" s="167"/>
      <c r="FN190" s="167"/>
      <c r="FO190" s="167"/>
      <c r="FP190" s="167"/>
      <c r="FQ190" s="167"/>
      <c r="FR190" s="167"/>
      <c r="FS190" s="167"/>
      <c r="FT190" s="167"/>
      <c r="FU190" s="167"/>
      <c r="FV190" s="167"/>
      <c r="FW190" s="167"/>
      <c r="FX190" s="167"/>
      <c r="FY190" s="167"/>
      <c r="FZ190" s="167"/>
      <c r="GA190" s="167"/>
      <c r="GB190" s="167"/>
      <c r="GC190" s="167"/>
      <c r="GD190" s="167"/>
      <c r="GE190" s="167"/>
      <c r="GF190" s="167"/>
      <c r="GG190" s="167"/>
      <c r="GH190" s="167"/>
      <c r="GI190" s="167"/>
      <c r="GJ190" s="167"/>
      <c r="GK190" s="167"/>
      <c r="GL190" s="167"/>
      <c r="GM190" s="167"/>
    </row>
    <row r="191" spans="1:195" ht="12" customHeight="1" x14ac:dyDescent="0.25">
      <c r="A191" s="167"/>
      <c r="B191" s="167"/>
      <c r="C191" s="167"/>
      <c r="D191" s="167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7"/>
      <c r="Z191" s="465"/>
      <c r="AA191" s="467"/>
      <c r="AB191" s="196" t="s">
        <v>628</v>
      </c>
      <c r="AC191" s="226" t="s">
        <v>75</v>
      </c>
      <c r="AD191" s="249"/>
      <c r="AE191" s="250"/>
      <c r="AF191" s="250"/>
      <c r="AG191" s="251"/>
      <c r="AH191" s="252"/>
      <c r="AI191" s="197"/>
      <c r="AJ191" s="249"/>
      <c r="AK191" s="250"/>
      <c r="AL191" s="250"/>
      <c r="AM191" s="251"/>
      <c r="AN191" s="252"/>
      <c r="AO191" s="197"/>
      <c r="AP191" s="197" t="str">
        <f>IF(AO191="","",AO191)</f>
        <v/>
      </c>
      <c r="AQ191" s="253"/>
      <c r="AR191" s="350"/>
      <c r="AS191" s="253"/>
      <c r="AT191" s="253"/>
      <c r="AU191" s="350"/>
      <c r="AV191" s="253"/>
      <c r="AW191" s="254"/>
      <c r="AX191" s="255"/>
      <c r="AY191" s="256"/>
      <c r="AZ191" s="350"/>
      <c r="BA191" s="197"/>
      <c r="BB191" s="253"/>
      <c r="BC191" s="197"/>
      <c r="BD191" s="257"/>
      <c r="BE191" s="197"/>
      <c r="BF191" s="258"/>
      <c r="BG191" s="197"/>
      <c r="BH191" s="258"/>
      <c r="BI191" s="197"/>
      <c r="BJ191" s="197"/>
      <c r="BK191" s="197"/>
      <c r="BL191" s="254"/>
      <c r="BM191" s="197"/>
      <c r="BN191" s="254"/>
      <c r="BO191" s="197"/>
      <c r="BP191" s="197"/>
      <c r="BQ191" s="197"/>
      <c r="BR191" s="197"/>
      <c r="BS191" s="197"/>
      <c r="BT191" s="197"/>
      <c r="BU191" s="197"/>
      <c r="BV191" s="228"/>
      <c r="BW191" s="197"/>
      <c r="BX191" s="197"/>
      <c r="BY191" s="197"/>
      <c r="BZ191" s="198"/>
      <c r="CA191" s="259"/>
      <c r="CB191" s="198"/>
      <c r="CC191" s="183"/>
      <c r="CD191" s="190">
        <f>CC191*$T191</f>
        <v>0</v>
      </c>
      <c r="CE191" s="183"/>
      <c r="CF191" s="190">
        <f>CE191*$T191</f>
        <v>0</v>
      </c>
      <c r="CG191" s="190">
        <f>CC191-CE191-CW191</f>
        <v>0</v>
      </c>
      <c r="CH191" s="190">
        <f>CD191-CF191-CW191*$T191</f>
        <v>0</v>
      </c>
      <c r="CI191" s="183"/>
      <c r="CJ191" s="190">
        <f t="shared" ref="CJ191:CK193" si="20">CC191*$CI191/1000</f>
        <v>0</v>
      </c>
      <c r="CK191" s="190">
        <f t="shared" si="20"/>
        <v>0</v>
      </c>
      <c r="CL191" s="197"/>
      <c r="CM191" s="197"/>
      <c r="CN191" s="197"/>
      <c r="CO191" s="197"/>
      <c r="CP191" s="197"/>
      <c r="CQ191" s="238"/>
      <c r="CR191" s="197"/>
      <c r="CS191" s="237"/>
      <c r="CT191" s="237"/>
      <c r="CU191" s="197"/>
      <c r="CV191" s="199"/>
      <c r="CW191" s="199"/>
      <c r="CX191" s="199"/>
      <c r="CY191" s="199"/>
      <c r="CZ191" s="199"/>
      <c r="DA191" s="199"/>
      <c r="DB191" s="199"/>
      <c r="DC191" s="199"/>
      <c r="DD191" s="197"/>
      <c r="DE191" s="190">
        <f>SUM(DF191:DG191)</f>
        <v>0</v>
      </c>
      <c r="DF191" s="183"/>
      <c r="DG191" s="183"/>
      <c r="DH191" s="197"/>
      <c r="DI191" s="199"/>
      <c r="DJ191" s="199"/>
      <c r="DK191" s="199"/>
      <c r="DL191" s="212">
        <f>DE191</f>
        <v>0</v>
      </c>
      <c r="DM191" s="199"/>
      <c r="DN191" s="197"/>
      <c r="DO191" s="197"/>
      <c r="DP191" s="197"/>
      <c r="DQ191" s="197"/>
      <c r="DR191" s="197"/>
      <c r="DS191" s="197"/>
      <c r="DT191" s="197"/>
      <c r="DU191" s="197"/>
      <c r="DV191" s="197"/>
      <c r="DW191" s="197"/>
      <c r="DX191" s="197"/>
      <c r="DY191" s="197"/>
      <c r="DZ191" s="197"/>
      <c r="EA191" s="197"/>
      <c r="EB191" s="197"/>
      <c r="EC191" s="197"/>
      <c r="ED191" s="197"/>
      <c r="EE191" s="197"/>
      <c r="EF191" s="197"/>
      <c r="EG191" s="197"/>
      <c r="EH191" s="197"/>
      <c r="EI191" s="260"/>
      <c r="EJ191" s="191"/>
      <c r="EK191" s="167"/>
      <c r="EL191" s="167"/>
      <c r="EM191" s="167"/>
      <c r="EN191" s="167"/>
      <c r="EO191" s="167"/>
      <c r="EP191" s="167"/>
      <c r="EQ191" s="167"/>
      <c r="ER191" s="167"/>
      <c r="ES191" s="167"/>
      <c r="ET191" s="167"/>
      <c r="EU191" s="167"/>
      <c r="EV191" s="167"/>
      <c r="EW191" s="167"/>
      <c r="EX191" s="167"/>
      <c r="EY191" s="167"/>
      <c r="EZ191" s="167"/>
      <c r="FA191" s="167"/>
      <c r="FB191" s="167"/>
      <c r="FC191" s="167"/>
      <c r="FD191" s="167"/>
      <c r="FE191" s="167"/>
      <c r="FF191" s="167"/>
      <c r="FG191" s="167"/>
      <c r="FH191" s="167"/>
      <c r="FI191" s="167"/>
      <c r="FJ191" s="167"/>
      <c r="FK191" s="167"/>
      <c r="FL191" s="167"/>
      <c r="FM191" s="167"/>
      <c r="FN191" s="167"/>
      <c r="FO191" s="167"/>
      <c r="FP191" s="167"/>
      <c r="FQ191" s="167"/>
      <c r="FR191" s="167"/>
      <c r="FS191" s="167"/>
      <c r="FT191" s="167"/>
      <c r="FU191" s="167"/>
      <c r="FV191" s="167"/>
      <c r="FW191" s="167"/>
      <c r="FX191" s="167"/>
      <c r="FY191" s="167"/>
      <c r="FZ191" s="167"/>
      <c r="GA191" s="167"/>
      <c r="GB191" s="167"/>
      <c r="GC191" s="167"/>
      <c r="GD191" s="167"/>
      <c r="GE191" s="167"/>
      <c r="GF191" s="167"/>
      <c r="GG191" s="167"/>
      <c r="GH191" s="167"/>
      <c r="GI191" s="167"/>
      <c r="GJ191" s="167"/>
      <c r="GK191" s="167"/>
      <c r="GL191" s="167"/>
      <c r="GM191" s="167"/>
    </row>
    <row r="192" spans="1:195" ht="12" customHeight="1" x14ac:dyDescent="0.25">
      <c r="A192" s="167"/>
      <c r="B192" s="167"/>
      <c r="C192" s="167"/>
      <c r="D192" s="167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7"/>
      <c r="Z192" s="465"/>
      <c r="AA192" s="467"/>
      <c r="AB192" s="196" t="s">
        <v>629</v>
      </c>
      <c r="AC192" s="226" t="s">
        <v>75</v>
      </c>
      <c r="AD192" s="249"/>
      <c r="AE192" s="250"/>
      <c r="AF192" s="250"/>
      <c r="AG192" s="251"/>
      <c r="AH192" s="252"/>
      <c r="AI192" s="197"/>
      <c r="AJ192" s="249"/>
      <c r="AK192" s="250"/>
      <c r="AL192" s="250"/>
      <c r="AM192" s="251"/>
      <c r="AN192" s="252"/>
      <c r="AO192" s="197"/>
      <c r="AP192" s="197" t="str">
        <f>IF(AO192="","",AO192)</f>
        <v/>
      </c>
      <c r="AQ192" s="253"/>
      <c r="AR192" s="350"/>
      <c r="AS192" s="253"/>
      <c r="AT192" s="253"/>
      <c r="AU192" s="350"/>
      <c r="AV192" s="253"/>
      <c r="AW192" s="254"/>
      <c r="AX192" s="255"/>
      <c r="AY192" s="256"/>
      <c r="AZ192" s="350"/>
      <c r="BA192" s="197"/>
      <c r="BB192" s="253"/>
      <c r="BC192" s="197"/>
      <c r="BD192" s="257"/>
      <c r="BE192" s="197"/>
      <c r="BF192" s="258"/>
      <c r="BG192" s="197"/>
      <c r="BH192" s="258"/>
      <c r="BI192" s="197"/>
      <c r="BJ192" s="197"/>
      <c r="BK192" s="197"/>
      <c r="BL192" s="254"/>
      <c r="BM192" s="197"/>
      <c r="BN192" s="254"/>
      <c r="BO192" s="197"/>
      <c r="BP192" s="197"/>
      <c r="BQ192" s="197"/>
      <c r="BR192" s="197"/>
      <c r="BS192" s="197"/>
      <c r="BT192" s="197"/>
      <c r="BU192" s="197"/>
      <c r="BV192" s="228"/>
      <c r="BW192" s="197"/>
      <c r="BX192" s="197"/>
      <c r="BY192" s="197"/>
      <c r="BZ192" s="198"/>
      <c r="CA192" s="259"/>
      <c r="CB192" s="198"/>
      <c r="CC192" s="183"/>
      <c r="CD192" s="190">
        <f>CC192*$T192</f>
        <v>0</v>
      </c>
      <c r="CE192" s="183"/>
      <c r="CF192" s="190">
        <f>CE192*$T192</f>
        <v>0</v>
      </c>
      <c r="CG192" s="190">
        <f>CC192-CE192-CW192</f>
        <v>0</v>
      </c>
      <c r="CH192" s="190">
        <f>CD192-CF192-CW192*$T192</f>
        <v>0</v>
      </c>
      <c r="CI192" s="183"/>
      <c r="CJ192" s="190">
        <f t="shared" si="20"/>
        <v>0</v>
      </c>
      <c r="CK192" s="190">
        <f t="shared" si="20"/>
        <v>0</v>
      </c>
      <c r="CL192" s="197"/>
      <c r="CM192" s="197"/>
      <c r="CN192" s="197"/>
      <c r="CO192" s="197"/>
      <c r="CP192" s="197"/>
      <c r="CQ192" s="238"/>
      <c r="CR192" s="197"/>
      <c r="CS192" s="237"/>
      <c r="CT192" s="237"/>
      <c r="CU192" s="197"/>
      <c r="CV192" s="199"/>
      <c r="CW192" s="199"/>
      <c r="CX192" s="199"/>
      <c r="CY192" s="199"/>
      <c r="CZ192" s="199"/>
      <c r="DA192" s="199"/>
      <c r="DB192" s="199"/>
      <c r="DC192" s="199"/>
      <c r="DD192" s="197"/>
      <c r="DE192" s="190">
        <f>SUM(DF192:DG192)</f>
        <v>0</v>
      </c>
      <c r="DF192" s="183"/>
      <c r="DG192" s="183"/>
      <c r="DH192" s="197"/>
      <c r="DI192" s="199"/>
      <c r="DJ192" s="199"/>
      <c r="DK192" s="199"/>
      <c r="DL192" s="212">
        <f>DE192</f>
        <v>0</v>
      </c>
      <c r="DM192" s="199"/>
      <c r="DN192" s="197"/>
      <c r="DO192" s="197"/>
      <c r="DP192" s="197"/>
      <c r="DQ192" s="197"/>
      <c r="DR192" s="197"/>
      <c r="DS192" s="197"/>
      <c r="DT192" s="197"/>
      <c r="DU192" s="197"/>
      <c r="DV192" s="197"/>
      <c r="DW192" s="197"/>
      <c r="DX192" s="197"/>
      <c r="DY192" s="197"/>
      <c r="DZ192" s="197"/>
      <c r="EA192" s="197"/>
      <c r="EB192" s="197"/>
      <c r="EC192" s="197"/>
      <c r="ED192" s="197"/>
      <c r="EE192" s="197"/>
      <c r="EF192" s="197"/>
      <c r="EG192" s="197"/>
      <c r="EH192" s="197"/>
      <c r="EI192" s="260"/>
      <c r="EJ192" s="191"/>
      <c r="EK192" s="167"/>
      <c r="EL192" s="167"/>
      <c r="EM192" s="167"/>
      <c r="EN192" s="167"/>
      <c r="EO192" s="167"/>
      <c r="EP192" s="167"/>
      <c r="EQ192" s="167"/>
      <c r="ER192" s="167"/>
      <c r="ES192" s="167"/>
      <c r="ET192" s="167"/>
      <c r="EU192" s="167"/>
      <c r="EV192" s="167"/>
      <c r="EW192" s="167"/>
      <c r="EX192" s="167"/>
      <c r="EY192" s="167"/>
      <c r="EZ192" s="167"/>
      <c r="FA192" s="167"/>
      <c r="FB192" s="167"/>
      <c r="FC192" s="167"/>
      <c r="FD192" s="167"/>
      <c r="FE192" s="167"/>
      <c r="FF192" s="167"/>
      <c r="FG192" s="167"/>
      <c r="FH192" s="167"/>
      <c r="FI192" s="167"/>
      <c r="FJ192" s="167"/>
      <c r="FK192" s="167"/>
      <c r="FL192" s="167"/>
      <c r="FM192" s="167"/>
      <c r="FN192" s="167"/>
      <c r="FO192" s="167"/>
      <c r="FP192" s="167"/>
      <c r="FQ192" s="167"/>
      <c r="FR192" s="167"/>
      <c r="FS192" s="167"/>
      <c r="FT192" s="167"/>
      <c r="FU192" s="167"/>
      <c r="FV192" s="167"/>
      <c r="FW192" s="167"/>
      <c r="FX192" s="167"/>
      <c r="FY192" s="167"/>
      <c r="FZ192" s="167"/>
      <c r="GA192" s="167"/>
      <c r="GB192" s="167"/>
      <c r="GC192" s="167"/>
      <c r="GD192" s="167"/>
      <c r="GE192" s="167"/>
      <c r="GF192" s="167"/>
      <c r="GG192" s="167"/>
      <c r="GH192" s="167"/>
      <c r="GI192" s="167"/>
      <c r="GJ192" s="167"/>
      <c r="GK192" s="167"/>
      <c r="GL192" s="167"/>
      <c r="GM192" s="167"/>
    </row>
    <row r="193" spans="1:195" ht="12" customHeight="1" x14ac:dyDescent="0.25">
      <c r="A193" s="167"/>
      <c r="B193" s="167"/>
      <c r="C193" s="167"/>
      <c r="D193" s="167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7"/>
      <c r="Z193" s="465"/>
      <c r="AA193" s="467"/>
      <c r="AB193" s="196" t="s">
        <v>630</v>
      </c>
      <c r="AC193" s="226" t="s">
        <v>75</v>
      </c>
      <c r="AD193" s="249"/>
      <c r="AE193" s="250"/>
      <c r="AF193" s="250"/>
      <c r="AG193" s="251"/>
      <c r="AH193" s="252"/>
      <c r="AI193" s="197"/>
      <c r="AJ193" s="249"/>
      <c r="AK193" s="250"/>
      <c r="AL193" s="250"/>
      <c r="AM193" s="251"/>
      <c r="AN193" s="252"/>
      <c r="AO193" s="197"/>
      <c r="AP193" s="197" t="str">
        <f>IF(AO193="","",AO193)</f>
        <v/>
      </c>
      <c r="AQ193" s="253"/>
      <c r="AR193" s="350"/>
      <c r="AS193" s="253"/>
      <c r="AT193" s="253"/>
      <c r="AU193" s="350"/>
      <c r="AV193" s="253"/>
      <c r="AW193" s="254"/>
      <c r="AX193" s="255"/>
      <c r="AY193" s="256"/>
      <c r="AZ193" s="350"/>
      <c r="BA193" s="197"/>
      <c r="BB193" s="253"/>
      <c r="BC193" s="197"/>
      <c r="BD193" s="257"/>
      <c r="BE193" s="197"/>
      <c r="BF193" s="258"/>
      <c r="BG193" s="197"/>
      <c r="BH193" s="258"/>
      <c r="BI193" s="197"/>
      <c r="BJ193" s="197"/>
      <c r="BK193" s="197"/>
      <c r="BL193" s="254"/>
      <c r="BM193" s="197"/>
      <c r="BN193" s="254"/>
      <c r="BO193" s="197"/>
      <c r="BP193" s="197"/>
      <c r="BQ193" s="197"/>
      <c r="BR193" s="197"/>
      <c r="BS193" s="197"/>
      <c r="BT193" s="197"/>
      <c r="BU193" s="197"/>
      <c r="BV193" s="228"/>
      <c r="BW193" s="197"/>
      <c r="BX193" s="197"/>
      <c r="BY193" s="197"/>
      <c r="BZ193" s="198"/>
      <c r="CA193" s="259"/>
      <c r="CB193" s="198"/>
      <c r="CC193" s="183"/>
      <c r="CD193" s="190">
        <f>CC193*$T193</f>
        <v>0</v>
      </c>
      <c r="CE193" s="183"/>
      <c r="CF193" s="190">
        <f>CE193*$T193</f>
        <v>0</v>
      </c>
      <c r="CG193" s="190">
        <f>CC193-CE193-CW193</f>
        <v>0</v>
      </c>
      <c r="CH193" s="190">
        <f>CD193-CF193-CW193*$T193</f>
        <v>0</v>
      </c>
      <c r="CI193" s="183"/>
      <c r="CJ193" s="190">
        <f t="shared" si="20"/>
        <v>0</v>
      </c>
      <c r="CK193" s="190">
        <f t="shared" si="20"/>
        <v>0</v>
      </c>
      <c r="CL193" s="197"/>
      <c r="CM193" s="197"/>
      <c r="CN193" s="197"/>
      <c r="CO193" s="197"/>
      <c r="CP193" s="197"/>
      <c r="CQ193" s="238"/>
      <c r="CR193" s="197"/>
      <c r="CS193" s="237"/>
      <c r="CT193" s="237"/>
      <c r="CU193" s="197"/>
      <c r="CV193" s="199"/>
      <c r="CW193" s="199"/>
      <c r="CX193" s="199"/>
      <c r="CY193" s="199"/>
      <c r="CZ193" s="199"/>
      <c r="DA193" s="199"/>
      <c r="DB193" s="199"/>
      <c r="DC193" s="199"/>
      <c r="DD193" s="197"/>
      <c r="DE193" s="190">
        <f>SUM(DF193:DG193)</f>
        <v>0</v>
      </c>
      <c r="DF193" s="183"/>
      <c r="DG193" s="183"/>
      <c r="DH193" s="197"/>
      <c r="DI193" s="199"/>
      <c r="DJ193" s="199"/>
      <c r="DK193" s="199"/>
      <c r="DL193" s="212">
        <f>DE193</f>
        <v>0</v>
      </c>
      <c r="DM193" s="199"/>
      <c r="DN193" s="197"/>
      <c r="DO193" s="197"/>
      <c r="DP193" s="197"/>
      <c r="DQ193" s="197"/>
      <c r="DR193" s="197"/>
      <c r="DS193" s="197"/>
      <c r="DT193" s="197"/>
      <c r="DU193" s="197"/>
      <c r="DV193" s="197"/>
      <c r="DW193" s="197"/>
      <c r="DX193" s="197"/>
      <c r="DY193" s="197"/>
      <c r="DZ193" s="197"/>
      <c r="EA193" s="197"/>
      <c r="EB193" s="197"/>
      <c r="EC193" s="197"/>
      <c r="ED193" s="197"/>
      <c r="EE193" s="197"/>
      <c r="EF193" s="197"/>
      <c r="EG193" s="197"/>
      <c r="EH193" s="197"/>
      <c r="EI193" s="260"/>
      <c r="EJ193" s="191"/>
      <c r="EK193" s="167"/>
      <c r="EL193" s="167"/>
      <c r="EM193" s="167"/>
      <c r="EN193" s="167"/>
      <c r="EO193" s="167"/>
      <c r="EP193" s="167"/>
      <c r="EQ193" s="167"/>
      <c r="ER193" s="167"/>
      <c r="ES193" s="167"/>
      <c r="ET193" s="167"/>
      <c r="EU193" s="167"/>
      <c r="EV193" s="167"/>
      <c r="EW193" s="167"/>
      <c r="EX193" s="167"/>
      <c r="EY193" s="167"/>
      <c r="EZ193" s="167"/>
      <c r="FA193" s="167"/>
      <c r="FB193" s="167"/>
      <c r="FC193" s="167"/>
      <c r="FD193" s="167"/>
      <c r="FE193" s="167"/>
      <c r="FF193" s="167"/>
      <c r="FG193" s="167"/>
      <c r="FH193" s="167"/>
      <c r="FI193" s="167"/>
      <c r="FJ193" s="167"/>
      <c r="FK193" s="167"/>
      <c r="FL193" s="167"/>
      <c r="FM193" s="167"/>
      <c r="FN193" s="167"/>
      <c r="FO193" s="167"/>
      <c r="FP193" s="167"/>
      <c r="FQ193" s="167"/>
      <c r="FR193" s="167"/>
      <c r="FS193" s="167"/>
      <c r="FT193" s="167"/>
      <c r="FU193" s="167"/>
      <c r="FV193" s="167"/>
      <c r="FW193" s="167"/>
      <c r="FX193" s="167"/>
      <c r="FY193" s="167"/>
      <c r="FZ193" s="167"/>
      <c r="GA193" s="167"/>
      <c r="GB193" s="167"/>
      <c r="GC193" s="167"/>
      <c r="GD193" s="167"/>
      <c r="GE193" s="167"/>
      <c r="GF193" s="167"/>
      <c r="GG193" s="167"/>
      <c r="GH193" s="167"/>
      <c r="GI193" s="167"/>
      <c r="GJ193" s="167"/>
      <c r="GK193" s="167"/>
      <c r="GL193" s="167"/>
      <c r="GM193" s="167"/>
    </row>
    <row r="194" spans="1:195" ht="12" customHeight="1" x14ac:dyDescent="0.25">
      <c r="A194" s="167"/>
      <c r="B194" s="167"/>
      <c r="C194" s="167"/>
      <c r="D194" s="167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7"/>
      <c r="Z194" s="465"/>
      <c r="AA194" s="467"/>
      <c r="AB194" s="196" t="s">
        <v>631</v>
      </c>
      <c r="AC194" s="236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233"/>
      <c r="AE194" s="234"/>
      <c r="AF194" s="234"/>
      <c r="AG194" s="234"/>
      <c r="AH194" s="235"/>
      <c r="AI194" s="197"/>
      <c r="AJ194" s="233"/>
      <c r="AK194" s="234"/>
      <c r="AL194" s="234"/>
      <c r="AM194" s="234"/>
      <c r="AN194" s="235"/>
      <c r="AO194" s="197"/>
      <c r="AP194" s="197"/>
      <c r="AQ194" s="229"/>
      <c r="AR194" s="229"/>
      <c r="AS194" s="229"/>
      <c r="AT194" s="229"/>
      <c r="AU194" s="229"/>
      <c r="AV194" s="229"/>
      <c r="AW194" s="231"/>
      <c r="AX194" s="230"/>
      <c r="AY194" s="229"/>
      <c r="AZ194" s="232"/>
      <c r="BA194" s="197"/>
      <c r="BB194" s="229"/>
      <c r="BC194" s="197"/>
      <c r="BD194" s="199"/>
      <c r="BE194" s="197"/>
      <c r="BF194" s="227"/>
      <c r="BG194" s="197"/>
      <c r="BH194" s="227"/>
      <c r="BI194" s="197"/>
      <c r="BJ194" s="197"/>
      <c r="BK194" s="197"/>
      <c r="BL194" s="227"/>
      <c r="BM194" s="197"/>
      <c r="BN194" s="227"/>
      <c r="BO194" s="197"/>
      <c r="BP194" s="197"/>
      <c r="BQ194" s="197"/>
      <c r="BR194" s="197"/>
      <c r="BS194" s="197"/>
      <c r="BT194" s="197"/>
      <c r="BU194" s="197"/>
      <c r="BV194" s="199"/>
      <c r="BW194" s="197"/>
      <c r="BX194" s="197"/>
      <c r="BY194" s="197"/>
      <c r="BZ194" s="198"/>
      <c r="CA194" s="227"/>
      <c r="CB194" s="198"/>
      <c r="CC194" s="190">
        <f t="shared" ref="CC194:CH194" si="21">IF($CI194=0,0,(CC195*$CI195+CC196*$CI196+CC197*$CI197)/$CI194)</f>
        <v>0</v>
      </c>
      <c r="CD194" s="190">
        <f t="shared" si="21"/>
        <v>0</v>
      </c>
      <c r="CE194" s="190">
        <f t="shared" si="21"/>
        <v>0</v>
      </c>
      <c r="CF194" s="190">
        <f t="shared" si="21"/>
        <v>0</v>
      </c>
      <c r="CG194" s="190">
        <f t="shared" si="21"/>
        <v>0</v>
      </c>
      <c r="CH194" s="190">
        <f t="shared" si="21"/>
        <v>0</v>
      </c>
      <c r="CI194" s="190">
        <f>SUM(CI195:CI197)</f>
        <v>0</v>
      </c>
      <c r="CJ194" s="190">
        <f>SUM(CJ195:CJ197)</f>
        <v>0</v>
      </c>
      <c r="CK194" s="190">
        <f>SUM(CK195:CK197)</f>
        <v>0</v>
      </c>
      <c r="CL194" s="197"/>
      <c r="CM194" s="197"/>
      <c r="CN194" s="197"/>
      <c r="CO194" s="197"/>
      <c r="CP194" s="197"/>
      <c r="CQ194" s="237"/>
      <c r="CR194" s="197"/>
      <c r="CS194" s="237"/>
      <c r="CT194" s="237"/>
      <c r="CU194" s="197"/>
      <c r="CV194" s="199"/>
      <c r="CW194" s="199"/>
      <c r="CX194" s="199"/>
      <c r="CY194" s="199"/>
      <c r="CZ194" s="199"/>
      <c r="DA194" s="199"/>
      <c r="DB194" s="199"/>
      <c r="DC194" s="199"/>
      <c r="DD194" s="197"/>
      <c r="DE194" s="190">
        <f>SUM(DE195:DE197)</f>
        <v>0</v>
      </c>
      <c r="DF194" s="190">
        <f>SUM(DF195:DF197)</f>
        <v>0</v>
      </c>
      <c r="DG194" s="190">
        <f>SUM(DG195:DG197)</f>
        <v>0</v>
      </c>
      <c r="DH194" s="197"/>
      <c r="DI194" s="199"/>
      <c r="DJ194" s="178">
        <f>CI194</f>
        <v>0</v>
      </c>
      <c r="DK194" s="190">
        <f>DJ194+IF(LEN(DM190)=0,DI190,DM190)</f>
        <v>0</v>
      </c>
      <c r="DL194" s="190">
        <f>SUM(DL195:DL197)</f>
        <v>0</v>
      </c>
      <c r="DM194" s="265">
        <f>IF(LOWER(CA194)="мазутопровод",0,DK194-DL194)</f>
        <v>0</v>
      </c>
      <c r="DN194" s="197"/>
      <c r="DO194" s="197" t="str">
        <f>Z190&amp;"::"&amp;AB194</f>
        <v>::II квартал (01.04 - 30.06)</v>
      </c>
      <c r="DP194" s="197"/>
      <c r="DQ194" s="197"/>
      <c r="DR194" s="197"/>
      <c r="DS194" s="197"/>
      <c r="DT194" s="197"/>
      <c r="DU194" s="197"/>
      <c r="DV194" s="197"/>
      <c r="DW194" s="197"/>
      <c r="DX194" s="197"/>
      <c r="DY194" s="197"/>
      <c r="DZ194" s="197"/>
      <c r="EA194" s="197"/>
      <c r="EB194" s="197"/>
      <c r="EC194" s="197"/>
      <c r="ED194" s="197"/>
      <c r="EE194" s="197"/>
      <c r="EF194" s="197"/>
      <c r="EG194" s="197"/>
      <c r="EH194" s="197"/>
      <c r="EI194" s="260"/>
      <c r="EJ194" s="191"/>
      <c r="EK194" s="167"/>
      <c r="EL194" s="167"/>
      <c r="EM194" s="167"/>
      <c r="EN194" s="167"/>
      <c r="EO194" s="167"/>
      <c r="EP194" s="167"/>
      <c r="EQ194" s="167"/>
      <c r="ER194" s="167"/>
      <c r="ES194" s="167"/>
      <c r="ET194" s="167"/>
      <c r="EU194" s="167"/>
      <c r="EV194" s="167"/>
      <c r="EW194" s="167"/>
      <c r="EX194" s="167"/>
      <c r="EY194" s="167"/>
      <c r="EZ194" s="167"/>
      <c r="FA194" s="167"/>
      <c r="FB194" s="167"/>
      <c r="FC194" s="167"/>
      <c r="FD194" s="167"/>
      <c r="FE194" s="167"/>
      <c r="FF194" s="167"/>
      <c r="FG194" s="167"/>
      <c r="FH194" s="167"/>
      <c r="FI194" s="167"/>
      <c r="FJ194" s="167"/>
      <c r="FK194" s="167"/>
      <c r="FL194" s="167"/>
      <c r="FM194" s="167"/>
      <c r="FN194" s="167"/>
      <c r="FO194" s="167"/>
      <c r="FP194" s="167"/>
      <c r="FQ194" s="167"/>
      <c r="FR194" s="167"/>
      <c r="FS194" s="167"/>
      <c r="FT194" s="167"/>
      <c r="FU194" s="167"/>
      <c r="FV194" s="167"/>
      <c r="FW194" s="167"/>
      <c r="FX194" s="167"/>
      <c r="FY194" s="167"/>
      <c r="FZ194" s="167"/>
      <c r="GA194" s="167"/>
      <c r="GB194" s="167"/>
      <c r="GC194" s="167"/>
      <c r="GD194" s="167"/>
      <c r="GE194" s="167"/>
      <c r="GF194" s="167"/>
      <c r="GG194" s="167"/>
      <c r="GH194" s="167"/>
      <c r="GI194" s="167"/>
      <c r="GJ194" s="167"/>
      <c r="GK194" s="167"/>
      <c r="GL194" s="167"/>
      <c r="GM194" s="167"/>
    </row>
    <row r="195" spans="1:195" ht="12" customHeight="1" x14ac:dyDescent="0.25">
      <c r="A195" s="167"/>
      <c r="B195" s="167"/>
      <c r="C195" s="167"/>
      <c r="D195" s="167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7"/>
      <c r="Z195" s="465"/>
      <c r="AA195" s="467"/>
      <c r="AB195" s="196" t="s">
        <v>632</v>
      </c>
      <c r="AC195" s="226" t="s">
        <v>75</v>
      </c>
      <c r="AD195" s="249"/>
      <c r="AE195" s="250"/>
      <c r="AF195" s="250"/>
      <c r="AG195" s="251"/>
      <c r="AH195" s="252"/>
      <c r="AI195" s="197"/>
      <c r="AJ195" s="249"/>
      <c r="AK195" s="250"/>
      <c r="AL195" s="250"/>
      <c r="AM195" s="251"/>
      <c r="AN195" s="252"/>
      <c r="AO195" s="197"/>
      <c r="AP195" s="197" t="str">
        <f>IF(AO195="","",AO195)</f>
        <v/>
      </c>
      <c r="AQ195" s="253"/>
      <c r="AR195" s="350"/>
      <c r="AS195" s="253"/>
      <c r="AT195" s="253"/>
      <c r="AU195" s="350"/>
      <c r="AV195" s="253"/>
      <c r="AW195" s="254"/>
      <c r="AX195" s="255"/>
      <c r="AY195" s="256"/>
      <c r="AZ195" s="350"/>
      <c r="BA195" s="197"/>
      <c r="BB195" s="253"/>
      <c r="BC195" s="197"/>
      <c r="BD195" s="257"/>
      <c r="BE195" s="197"/>
      <c r="BF195" s="258"/>
      <c r="BG195" s="197"/>
      <c r="BH195" s="258"/>
      <c r="BI195" s="197"/>
      <c r="BJ195" s="197"/>
      <c r="BK195" s="197"/>
      <c r="BL195" s="254"/>
      <c r="BM195" s="197"/>
      <c r="BN195" s="254"/>
      <c r="BO195" s="197"/>
      <c r="BP195" s="197"/>
      <c r="BQ195" s="197"/>
      <c r="BR195" s="197"/>
      <c r="BS195" s="197"/>
      <c r="BT195" s="197"/>
      <c r="BU195" s="197"/>
      <c r="BV195" s="228"/>
      <c r="BW195" s="197"/>
      <c r="BX195" s="197"/>
      <c r="BY195" s="197"/>
      <c r="BZ195" s="198"/>
      <c r="CA195" s="259"/>
      <c r="CB195" s="198"/>
      <c r="CC195" s="183"/>
      <c r="CD195" s="190">
        <f>CC195*$T195</f>
        <v>0</v>
      </c>
      <c r="CE195" s="183"/>
      <c r="CF195" s="190">
        <f>CE195*$T195</f>
        <v>0</v>
      </c>
      <c r="CG195" s="190">
        <f>CC195-CE195-CW195</f>
        <v>0</v>
      </c>
      <c r="CH195" s="190">
        <f>CD195-CF195-CW195*$T195</f>
        <v>0</v>
      </c>
      <c r="CI195" s="183"/>
      <c r="CJ195" s="190">
        <f t="shared" ref="CJ195:CK197" si="22">CC195*$CI195/1000</f>
        <v>0</v>
      </c>
      <c r="CK195" s="190">
        <f t="shared" si="22"/>
        <v>0</v>
      </c>
      <c r="CL195" s="197"/>
      <c r="CM195" s="197"/>
      <c r="CN195" s="197"/>
      <c r="CO195" s="197"/>
      <c r="CP195" s="197"/>
      <c r="CQ195" s="238"/>
      <c r="CR195" s="197"/>
      <c r="CS195" s="237"/>
      <c r="CT195" s="237"/>
      <c r="CU195" s="197"/>
      <c r="CV195" s="199"/>
      <c r="CW195" s="199"/>
      <c r="CX195" s="199"/>
      <c r="CY195" s="199"/>
      <c r="CZ195" s="199"/>
      <c r="DA195" s="199"/>
      <c r="DB195" s="199"/>
      <c r="DC195" s="199"/>
      <c r="DD195" s="197"/>
      <c r="DE195" s="190">
        <f>SUM(DF195:DG195)</f>
        <v>0</v>
      </c>
      <c r="DF195" s="183"/>
      <c r="DG195" s="183"/>
      <c r="DH195" s="197"/>
      <c r="DI195" s="199"/>
      <c r="DJ195" s="199"/>
      <c r="DK195" s="199"/>
      <c r="DL195" s="212">
        <f>DE195</f>
        <v>0</v>
      </c>
      <c r="DM195" s="199"/>
      <c r="DN195" s="197"/>
      <c r="DO195" s="197"/>
      <c r="DP195" s="197"/>
      <c r="DQ195" s="197"/>
      <c r="DR195" s="197"/>
      <c r="DS195" s="197"/>
      <c r="DT195" s="197"/>
      <c r="DU195" s="197"/>
      <c r="DV195" s="197"/>
      <c r="DW195" s="197"/>
      <c r="DX195" s="197"/>
      <c r="DY195" s="197"/>
      <c r="DZ195" s="197"/>
      <c r="EA195" s="197"/>
      <c r="EB195" s="197"/>
      <c r="EC195" s="197"/>
      <c r="ED195" s="197"/>
      <c r="EE195" s="197"/>
      <c r="EF195" s="197"/>
      <c r="EG195" s="197"/>
      <c r="EH195" s="197"/>
      <c r="EI195" s="260"/>
      <c r="EJ195" s="191"/>
      <c r="EK195" s="167"/>
      <c r="EL195" s="167"/>
      <c r="EM195" s="167"/>
      <c r="EN195" s="167"/>
      <c r="EO195" s="167"/>
      <c r="EP195" s="167"/>
      <c r="EQ195" s="167"/>
      <c r="ER195" s="167"/>
      <c r="ES195" s="167"/>
      <c r="ET195" s="167"/>
      <c r="EU195" s="167"/>
      <c r="EV195" s="167"/>
      <c r="EW195" s="167"/>
      <c r="EX195" s="167"/>
      <c r="EY195" s="167"/>
      <c r="EZ195" s="167"/>
      <c r="FA195" s="167"/>
      <c r="FB195" s="167"/>
      <c r="FC195" s="167"/>
      <c r="FD195" s="167"/>
      <c r="FE195" s="167"/>
      <c r="FF195" s="167"/>
      <c r="FG195" s="167"/>
      <c r="FH195" s="167"/>
      <c r="FI195" s="167"/>
      <c r="FJ195" s="167"/>
      <c r="FK195" s="167"/>
      <c r="FL195" s="167"/>
      <c r="FM195" s="167"/>
      <c r="FN195" s="167"/>
      <c r="FO195" s="167"/>
      <c r="FP195" s="167"/>
      <c r="FQ195" s="167"/>
      <c r="FR195" s="167"/>
      <c r="FS195" s="167"/>
      <c r="FT195" s="167"/>
      <c r="FU195" s="167"/>
      <c r="FV195" s="167"/>
      <c r="FW195" s="167"/>
      <c r="FX195" s="167"/>
      <c r="FY195" s="167"/>
      <c r="FZ195" s="167"/>
      <c r="GA195" s="167"/>
      <c r="GB195" s="167"/>
      <c r="GC195" s="167"/>
      <c r="GD195" s="167"/>
      <c r="GE195" s="167"/>
      <c r="GF195" s="167"/>
      <c r="GG195" s="167"/>
      <c r="GH195" s="167"/>
      <c r="GI195" s="167"/>
      <c r="GJ195" s="167"/>
      <c r="GK195" s="167"/>
      <c r="GL195" s="167"/>
      <c r="GM195" s="167"/>
    </row>
    <row r="196" spans="1:195" ht="12" customHeight="1" x14ac:dyDescent="0.25">
      <c r="A196" s="167"/>
      <c r="B196" s="167"/>
      <c r="C196" s="167"/>
      <c r="D196" s="167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7"/>
      <c r="Z196" s="465"/>
      <c r="AA196" s="467"/>
      <c r="AB196" s="196" t="s">
        <v>633</v>
      </c>
      <c r="AC196" s="226" t="s">
        <v>75</v>
      </c>
      <c r="AD196" s="249"/>
      <c r="AE196" s="250"/>
      <c r="AF196" s="250"/>
      <c r="AG196" s="251"/>
      <c r="AH196" s="252"/>
      <c r="AI196" s="197"/>
      <c r="AJ196" s="249"/>
      <c r="AK196" s="250"/>
      <c r="AL196" s="250"/>
      <c r="AM196" s="251"/>
      <c r="AN196" s="252"/>
      <c r="AO196" s="197"/>
      <c r="AP196" s="197" t="str">
        <f>IF(AO196="","",AO196)</f>
        <v/>
      </c>
      <c r="AQ196" s="253"/>
      <c r="AR196" s="350"/>
      <c r="AS196" s="253"/>
      <c r="AT196" s="253"/>
      <c r="AU196" s="350"/>
      <c r="AV196" s="253"/>
      <c r="AW196" s="254"/>
      <c r="AX196" s="255"/>
      <c r="AY196" s="256"/>
      <c r="AZ196" s="350"/>
      <c r="BA196" s="197"/>
      <c r="BB196" s="253"/>
      <c r="BC196" s="197"/>
      <c r="BD196" s="257"/>
      <c r="BE196" s="197"/>
      <c r="BF196" s="258"/>
      <c r="BG196" s="197"/>
      <c r="BH196" s="258"/>
      <c r="BI196" s="197"/>
      <c r="BJ196" s="197"/>
      <c r="BK196" s="197"/>
      <c r="BL196" s="254"/>
      <c r="BM196" s="197"/>
      <c r="BN196" s="254"/>
      <c r="BO196" s="197"/>
      <c r="BP196" s="197"/>
      <c r="BQ196" s="197"/>
      <c r="BR196" s="197"/>
      <c r="BS196" s="197"/>
      <c r="BT196" s="197"/>
      <c r="BU196" s="197"/>
      <c r="BV196" s="228"/>
      <c r="BW196" s="197"/>
      <c r="BX196" s="197"/>
      <c r="BY196" s="197"/>
      <c r="BZ196" s="198"/>
      <c r="CA196" s="259"/>
      <c r="CB196" s="198"/>
      <c r="CC196" s="183"/>
      <c r="CD196" s="190">
        <f>CC196*$T196</f>
        <v>0</v>
      </c>
      <c r="CE196" s="183"/>
      <c r="CF196" s="190">
        <f>CE196*$T196</f>
        <v>0</v>
      </c>
      <c r="CG196" s="190">
        <f>CC196-CE196-CW196</f>
        <v>0</v>
      </c>
      <c r="CH196" s="190">
        <f>CD196-CF196-CW196*$T196</f>
        <v>0</v>
      </c>
      <c r="CI196" s="183"/>
      <c r="CJ196" s="190">
        <f t="shared" si="22"/>
        <v>0</v>
      </c>
      <c r="CK196" s="190">
        <f t="shared" si="22"/>
        <v>0</v>
      </c>
      <c r="CL196" s="197"/>
      <c r="CM196" s="197"/>
      <c r="CN196" s="197"/>
      <c r="CO196" s="197"/>
      <c r="CP196" s="197"/>
      <c r="CQ196" s="238"/>
      <c r="CR196" s="197"/>
      <c r="CS196" s="237"/>
      <c r="CT196" s="237"/>
      <c r="CU196" s="197"/>
      <c r="CV196" s="199"/>
      <c r="CW196" s="199"/>
      <c r="CX196" s="199"/>
      <c r="CY196" s="199"/>
      <c r="CZ196" s="199"/>
      <c r="DA196" s="199"/>
      <c r="DB196" s="199"/>
      <c r="DC196" s="199"/>
      <c r="DD196" s="197"/>
      <c r="DE196" s="190">
        <f>SUM(DF196:DG196)</f>
        <v>0</v>
      </c>
      <c r="DF196" s="183"/>
      <c r="DG196" s="183"/>
      <c r="DH196" s="197"/>
      <c r="DI196" s="199"/>
      <c r="DJ196" s="199"/>
      <c r="DK196" s="199"/>
      <c r="DL196" s="212">
        <f>DE196</f>
        <v>0</v>
      </c>
      <c r="DM196" s="199"/>
      <c r="DN196" s="197"/>
      <c r="DO196" s="197"/>
      <c r="DP196" s="197"/>
      <c r="DQ196" s="197"/>
      <c r="DR196" s="197"/>
      <c r="DS196" s="197"/>
      <c r="DT196" s="197"/>
      <c r="DU196" s="197"/>
      <c r="DV196" s="197"/>
      <c r="DW196" s="197"/>
      <c r="DX196" s="197"/>
      <c r="DY196" s="197"/>
      <c r="DZ196" s="197"/>
      <c r="EA196" s="197"/>
      <c r="EB196" s="197"/>
      <c r="EC196" s="197"/>
      <c r="ED196" s="197"/>
      <c r="EE196" s="197"/>
      <c r="EF196" s="197"/>
      <c r="EG196" s="197"/>
      <c r="EH196" s="197"/>
      <c r="EI196" s="260"/>
      <c r="EJ196" s="191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7"/>
      <c r="EW196" s="167"/>
      <c r="EX196" s="167"/>
      <c r="EY196" s="167"/>
      <c r="EZ196" s="167"/>
      <c r="FA196" s="167"/>
      <c r="FB196" s="167"/>
      <c r="FC196" s="167"/>
      <c r="FD196" s="167"/>
      <c r="FE196" s="167"/>
      <c r="FF196" s="167"/>
      <c r="FG196" s="167"/>
      <c r="FH196" s="167"/>
      <c r="FI196" s="167"/>
      <c r="FJ196" s="167"/>
      <c r="FK196" s="167"/>
      <c r="FL196" s="167"/>
      <c r="FM196" s="167"/>
      <c r="FN196" s="167"/>
      <c r="FO196" s="167"/>
      <c r="FP196" s="167"/>
      <c r="FQ196" s="167"/>
      <c r="FR196" s="167"/>
      <c r="FS196" s="167"/>
      <c r="FT196" s="167"/>
      <c r="FU196" s="167"/>
      <c r="FV196" s="167"/>
      <c r="FW196" s="167"/>
      <c r="FX196" s="167"/>
      <c r="FY196" s="167"/>
      <c r="FZ196" s="167"/>
      <c r="GA196" s="167"/>
      <c r="GB196" s="167"/>
      <c r="GC196" s="167"/>
      <c r="GD196" s="167"/>
      <c r="GE196" s="167"/>
      <c r="GF196" s="167"/>
      <c r="GG196" s="167"/>
      <c r="GH196" s="167"/>
      <c r="GI196" s="167"/>
      <c r="GJ196" s="167"/>
      <c r="GK196" s="167"/>
      <c r="GL196" s="167"/>
      <c r="GM196" s="167"/>
    </row>
    <row r="197" spans="1:195" ht="12" customHeight="1" x14ac:dyDescent="0.25">
      <c r="A197" s="167"/>
      <c r="B197" s="167"/>
      <c r="C197" s="167"/>
      <c r="D197" s="167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7"/>
      <c r="Z197" s="465"/>
      <c r="AA197" s="467"/>
      <c r="AB197" s="196" t="s">
        <v>634</v>
      </c>
      <c r="AC197" s="226" t="s">
        <v>75</v>
      </c>
      <c r="AD197" s="249"/>
      <c r="AE197" s="250"/>
      <c r="AF197" s="250"/>
      <c r="AG197" s="251"/>
      <c r="AH197" s="252"/>
      <c r="AI197" s="197"/>
      <c r="AJ197" s="249"/>
      <c r="AK197" s="250"/>
      <c r="AL197" s="250"/>
      <c r="AM197" s="251"/>
      <c r="AN197" s="252"/>
      <c r="AO197" s="197"/>
      <c r="AP197" s="197" t="str">
        <f>IF(AO197="","",AO197)</f>
        <v/>
      </c>
      <c r="AQ197" s="253"/>
      <c r="AR197" s="350"/>
      <c r="AS197" s="253"/>
      <c r="AT197" s="253"/>
      <c r="AU197" s="350"/>
      <c r="AV197" s="253"/>
      <c r="AW197" s="254"/>
      <c r="AX197" s="255"/>
      <c r="AY197" s="256"/>
      <c r="AZ197" s="350"/>
      <c r="BA197" s="197"/>
      <c r="BB197" s="253"/>
      <c r="BC197" s="197"/>
      <c r="BD197" s="257"/>
      <c r="BE197" s="197"/>
      <c r="BF197" s="258"/>
      <c r="BG197" s="197"/>
      <c r="BH197" s="258"/>
      <c r="BI197" s="197"/>
      <c r="BJ197" s="197"/>
      <c r="BK197" s="197"/>
      <c r="BL197" s="254"/>
      <c r="BM197" s="197"/>
      <c r="BN197" s="254"/>
      <c r="BO197" s="197"/>
      <c r="BP197" s="197"/>
      <c r="BQ197" s="197"/>
      <c r="BR197" s="197"/>
      <c r="BS197" s="197"/>
      <c r="BT197" s="197"/>
      <c r="BU197" s="197"/>
      <c r="BV197" s="228"/>
      <c r="BW197" s="197"/>
      <c r="BX197" s="197"/>
      <c r="BY197" s="197"/>
      <c r="BZ197" s="198"/>
      <c r="CA197" s="259"/>
      <c r="CB197" s="198"/>
      <c r="CC197" s="183"/>
      <c r="CD197" s="190">
        <f>CC197*$T197</f>
        <v>0</v>
      </c>
      <c r="CE197" s="183"/>
      <c r="CF197" s="190">
        <f>CE197*$T197</f>
        <v>0</v>
      </c>
      <c r="CG197" s="190">
        <f>CC197-CE197-CW197</f>
        <v>0</v>
      </c>
      <c r="CH197" s="190">
        <f>CD197-CF197-CW197*$T197</f>
        <v>0</v>
      </c>
      <c r="CI197" s="183"/>
      <c r="CJ197" s="190">
        <f t="shared" si="22"/>
        <v>0</v>
      </c>
      <c r="CK197" s="190">
        <f t="shared" si="22"/>
        <v>0</v>
      </c>
      <c r="CL197" s="197"/>
      <c r="CM197" s="197"/>
      <c r="CN197" s="197"/>
      <c r="CO197" s="197"/>
      <c r="CP197" s="197"/>
      <c r="CQ197" s="238"/>
      <c r="CR197" s="197"/>
      <c r="CS197" s="237"/>
      <c r="CT197" s="237"/>
      <c r="CU197" s="197"/>
      <c r="CV197" s="199"/>
      <c r="CW197" s="199"/>
      <c r="CX197" s="199"/>
      <c r="CY197" s="199"/>
      <c r="CZ197" s="199"/>
      <c r="DA197" s="199"/>
      <c r="DB197" s="199"/>
      <c r="DC197" s="199"/>
      <c r="DD197" s="197"/>
      <c r="DE197" s="190">
        <f>SUM(DF197:DG197)</f>
        <v>0</v>
      </c>
      <c r="DF197" s="183"/>
      <c r="DG197" s="183"/>
      <c r="DH197" s="197"/>
      <c r="DI197" s="199"/>
      <c r="DJ197" s="199"/>
      <c r="DK197" s="199"/>
      <c r="DL197" s="212">
        <f>DE197</f>
        <v>0</v>
      </c>
      <c r="DM197" s="199"/>
      <c r="DN197" s="197"/>
      <c r="DO197" s="197"/>
      <c r="DP197" s="197"/>
      <c r="DQ197" s="197"/>
      <c r="DR197" s="197"/>
      <c r="DS197" s="197"/>
      <c r="DT197" s="197"/>
      <c r="DU197" s="197"/>
      <c r="DV197" s="197"/>
      <c r="DW197" s="197"/>
      <c r="DX197" s="197"/>
      <c r="DY197" s="197"/>
      <c r="DZ197" s="197"/>
      <c r="EA197" s="197"/>
      <c r="EB197" s="197"/>
      <c r="EC197" s="197"/>
      <c r="ED197" s="197"/>
      <c r="EE197" s="197"/>
      <c r="EF197" s="197"/>
      <c r="EG197" s="197"/>
      <c r="EH197" s="197"/>
      <c r="EI197" s="260"/>
      <c r="EJ197" s="191"/>
      <c r="EK197" s="167"/>
      <c r="EL197" s="167"/>
      <c r="EM197" s="167"/>
      <c r="EN197" s="167"/>
      <c r="EO197" s="167"/>
      <c r="EP197" s="167"/>
      <c r="EQ197" s="167"/>
      <c r="ER197" s="167"/>
      <c r="ES197" s="167"/>
      <c r="ET197" s="167"/>
      <c r="EU197" s="167"/>
      <c r="EV197" s="167"/>
      <c r="EW197" s="167"/>
      <c r="EX197" s="167"/>
      <c r="EY197" s="167"/>
      <c r="EZ197" s="167"/>
      <c r="FA197" s="167"/>
      <c r="FB197" s="167"/>
      <c r="FC197" s="167"/>
      <c r="FD197" s="167"/>
      <c r="FE197" s="167"/>
      <c r="FF197" s="167"/>
      <c r="FG197" s="167"/>
      <c r="FH197" s="167"/>
      <c r="FI197" s="167"/>
      <c r="FJ197" s="167"/>
      <c r="FK197" s="167"/>
      <c r="FL197" s="167"/>
      <c r="FM197" s="167"/>
      <c r="FN197" s="167"/>
      <c r="FO197" s="167"/>
      <c r="FP197" s="167"/>
      <c r="FQ197" s="167"/>
      <c r="FR197" s="167"/>
      <c r="FS197" s="167"/>
      <c r="FT197" s="167"/>
      <c r="FU197" s="167"/>
      <c r="FV197" s="167"/>
      <c r="FW197" s="167"/>
      <c r="FX197" s="167"/>
      <c r="FY197" s="167"/>
      <c r="FZ197" s="167"/>
      <c r="GA197" s="167"/>
      <c r="GB197" s="167"/>
      <c r="GC197" s="167"/>
      <c r="GD197" s="167"/>
      <c r="GE197" s="167"/>
      <c r="GF197" s="167"/>
      <c r="GG197" s="167"/>
      <c r="GH197" s="167"/>
      <c r="GI197" s="167"/>
      <c r="GJ197" s="167"/>
      <c r="GK197" s="167"/>
      <c r="GL197" s="167"/>
      <c r="GM197" s="167"/>
    </row>
    <row r="198" spans="1:195" ht="12" customHeight="1" x14ac:dyDescent="0.25">
      <c r="A198" s="167"/>
      <c r="B198" s="167"/>
      <c r="C198" s="167"/>
      <c r="D198" s="167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7"/>
      <c r="Z198" s="465"/>
      <c r="AA198" s="467"/>
      <c r="AB198" s="196" t="s">
        <v>642</v>
      </c>
      <c r="AC198" s="236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233"/>
      <c r="AE198" s="234"/>
      <c r="AF198" s="234"/>
      <c r="AG198" s="234"/>
      <c r="AH198" s="235"/>
      <c r="AI198" s="197"/>
      <c r="AJ198" s="233"/>
      <c r="AK198" s="234"/>
      <c r="AL198" s="234"/>
      <c r="AM198" s="234"/>
      <c r="AN198" s="235"/>
      <c r="AO198" s="197"/>
      <c r="AP198" s="197"/>
      <c r="AQ198" s="229"/>
      <c r="AR198" s="229"/>
      <c r="AS198" s="229"/>
      <c r="AT198" s="229"/>
      <c r="AU198" s="229"/>
      <c r="AV198" s="229"/>
      <c r="AW198" s="231"/>
      <c r="AX198" s="230"/>
      <c r="AY198" s="229"/>
      <c r="AZ198" s="232"/>
      <c r="BA198" s="197"/>
      <c r="BB198" s="229"/>
      <c r="BC198" s="197"/>
      <c r="BD198" s="199"/>
      <c r="BE198" s="197"/>
      <c r="BF198" s="227"/>
      <c r="BG198" s="197"/>
      <c r="BH198" s="227"/>
      <c r="BI198" s="197"/>
      <c r="BJ198" s="197"/>
      <c r="BK198" s="197"/>
      <c r="BL198" s="227"/>
      <c r="BM198" s="197"/>
      <c r="BN198" s="227"/>
      <c r="BO198" s="197"/>
      <c r="BP198" s="197"/>
      <c r="BQ198" s="197"/>
      <c r="BR198" s="197"/>
      <c r="BS198" s="197"/>
      <c r="BT198" s="197"/>
      <c r="BU198" s="197"/>
      <c r="BV198" s="199"/>
      <c r="BW198" s="197"/>
      <c r="BX198" s="197"/>
      <c r="BY198" s="197"/>
      <c r="BZ198" s="198"/>
      <c r="CA198" s="227"/>
      <c r="CB198" s="198"/>
      <c r="CC198" s="190">
        <f t="shared" ref="CC198:CH198" si="23">IF($CI198=0,0,(CC199*$CI199+CC200*$CI200+CC201*$CI201)/$CI198)</f>
        <v>0</v>
      </c>
      <c r="CD198" s="190">
        <f t="shared" si="23"/>
        <v>0</v>
      </c>
      <c r="CE198" s="190">
        <f t="shared" si="23"/>
        <v>0</v>
      </c>
      <c r="CF198" s="190">
        <f t="shared" si="23"/>
        <v>0</v>
      </c>
      <c r="CG198" s="190">
        <f t="shared" si="23"/>
        <v>0</v>
      </c>
      <c r="CH198" s="190">
        <f t="shared" si="23"/>
        <v>0</v>
      </c>
      <c r="CI198" s="190">
        <f>SUM(CI199:CI201)</f>
        <v>0</v>
      </c>
      <c r="CJ198" s="190">
        <f>SUM(CJ199:CJ201)</f>
        <v>0</v>
      </c>
      <c r="CK198" s="190">
        <f>SUM(CK199:CK201)</f>
        <v>0</v>
      </c>
      <c r="CL198" s="197"/>
      <c r="CM198" s="197"/>
      <c r="CN198" s="197"/>
      <c r="CO198" s="197"/>
      <c r="CP198" s="197"/>
      <c r="CQ198" s="237"/>
      <c r="CR198" s="197"/>
      <c r="CS198" s="237"/>
      <c r="CT198" s="237"/>
      <c r="CU198" s="197"/>
      <c r="CV198" s="199"/>
      <c r="CW198" s="199"/>
      <c r="CX198" s="199"/>
      <c r="CY198" s="199"/>
      <c r="CZ198" s="199"/>
      <c r="DA198" s="199"/>
      <c r="DB198" s="199"/>
      <c r="DC198" s="199"/>
      <c r="DD198" s="197"/>
      <c r="DE198" s="190">
        <f>SUM(DE199:DE201)</f>
        <v>0</v>
      </c>
      <c r="DF198" s="190">
        <f>SUM(DF199:DF201)</f>
        <v>0</v>
      </c>
      <c r="DG198" s="190">
        <f>SUM(DG199:DG201)</f>
        <v>0</v>
      </c>
      <c r="DH198" s="197"/>
      <c r="DI198" s="199"/>
      <c r="DJ198" s="178">
        <f>CI198</f>
        <v>0</v>
      </c>
      <c r="DK198" s="190">
        <f>DJ198+IF(LEN(DM194)=0,IF(LEN(DM190)=0,DI190,DM190),DM194)</f>
        <v>0</v>
      </c>
      <c r="DL198" s="190">
        <f>SUM(DL199:DL201)</f>
        <v>0</v>
      </c>
      <c r="DM198" s="265">
        <f>IF(LOWER(CA198)="мазутопровод",0,DK198-DL198)</f>
        <v>0</v>
      </c>
      <c r="DN198" s="197"/>
      <c r="DO198" s="197" t="str">
        <f>Z190&amp;"::"&amp;AB198</f>
        <v>::III квартал (01.07 - 30.09)</v>
      </c>
      <c r="DP198" s="197"/>
      <c r="DQ198" s="197"/>
      <c r="DR198" s="197"/>
      <c r="DS198" s="197"/>
      <c r="DT198" s="197"/>
      <c r="DU198" s="197"/>
      <c r="DV198" s="197"/>
      <c r="DW198" s="197"/>
      <c r="DX198" s="197"/>
      <c r="DY198" s="197"/>
      <c r="DZ198" s="197"/>
      <c r="EA198" s="197"/>
      <c r="EB198" s="197"/>
      <c r="EC198" s="197"/>
      <c r="ED198" s="197"/>
      <c r="EE198" s="197"/>
      <c r="EF198" s="197"/>
      <c r="EG198" s="197"/>
      <c r="EH198" s="197"/>
      <c r="EI198" s="260"/>
      <c r="EJ198" s="191"/>
      <c r="EK198" s="167"/>
      <c r="EL198" s="167"/>
      <c r="EM198" s="167"/>
      <c r="EN198" s="167"/>
      <c r="EO198" s="167"/>
      <c r="EP198" s="167"/>
      <c r="EQ198" s="167"/>
      <c r="ER198" s="167"/>
      <c r="ES198" s="167"/>
      <c r="ET198" s="167"/>
      <c r="EU198" s="167"/>
      <c r="EV198" s="167"/>
      <c r="EW198" s="167"/>
      <c r="EX198" s="167"/>
      <c r="EY198" s="167"/>
      <c r="EZ198" s="167"/>
      <c r="FA198" s="167"/>
      <c r="FB198" s="167"/>
      <c r="FC198" s="167"/>
      <c r="FD198" s="167"/>
      <c r="FE198" s="167"/>
      <c r="FF198" s="167"/>
      <c r="FG198" s="167"/>
      <c r="FH198" s="167"/>
      <c r="FI198" s="167"/>
      <c r="FJ198" s="167"/>
      <c r="FK198" s="167"/>
      <c r="FL198" s="167"/>
      <c r="FM198" s="167"/>
      <c r="FN198" s="167"/>
      <c r="FO198" s="167"/>
      <c r="FP198" s="167"/>
      <c r="FQ198" s="167"/>
      <c r="FR198" s="167"/>
      <c r="FS198" s="167"/>
      <c r="FT198" s="167"/>
      <c r="FU198" s="167"/>
      <c r="FV198" s="167"/>
      <c r="FW198" s="167"/>
      <c r="FX198" s="167"/>
      <c r="FY198" s="167"/>
      <c r="FZ198" s="167"/>
      <c r="GA198" s="167"/>
      <c r="GB198" s="167"/>
      <c r="GC198" s="167"/>
      <c r="GD198" s="167"/>
      <c r="GE198" s="167"/>
      <c r="GF198" s="167"/>
      <c r="GG198" s="167"/>
      <c r="GH198" s="167"/>
      <c r="GI198" s="167"/>
      <c r="GJ198" s="167"/>
      <c r="GK198" s="167"/>
      <c r="GL198" s="167"/>
      <c r="GM198" s="167"/>
    </row>
    <row r="199" spans="1:195" ht="12" customHeight="1" x14ac:dyDescent="0.25">
      <c r="A199" s="167"/>
      <c r="B199" s="167"/>
      <c r="C199" s="167"/>
      <c r="D199" s="167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7"/>
      <c r="Z199" s="465"/>
      <c r="AA199" s="467"/>
      <c r="AB199" s="196" t="s">
        <v>665</v>
      </c>
      <c r="AC199" s="226" t="s">
        <v>75</v>
      </c>
      <c r="AD199" s="249"/>
      <c r="AE199" s="250"/>
      <c r="AF199" s="250"/>
      <c r="AG199" s="251"/>
      <c r="AH199" s="252"/>
      <c r="AI199" s="197"/>
      <c r="AJ199" s="249"/>
      <c r="AK199" s="250"/>
      <c r="AL199" s="250"/>
      <c r="AM199" s="251"/>
      <c r="AN199" s="252"/>
      <c r="AO199" s="197"/>
      <c r="AP199" s="197" t="str">
        <f>IF(AO199="","",AO199)</f>
        <v/>
      </c>
      <c r="AQ199" s="253"/>
      <c r="AR199" s="350"/>
      <c r="AS199" s="253"/>
      <c r="AT199" s="253"/>
      <c r="AU199" s="350"/>
      <c r="AV199" s="253"/>
      <c r="AW199" s="254"/>
      <c r="AX199" s="255"/>
      <c r="AY199" s="256"/>
      <c r="AZ199" s="350"/>
      <c r="BA199" s="197"/>
      <c r="BB199" s="253"/>
      <c r="BC199" s="197"/>
      <c r="BD199" s="257"/>
      <c r="BE199" s="197"/>
      <c r="BF199" s="258"/>
      <c r="BG199" s="197"/>
      <c r="BH199" s="258"/>
      <c r="BI199" s="197"/>
      <c r="BJ199" s="197"/>
      <c r="BK199" s="197"/>
      <c r="BL199" s="254"/>
      <c r="BM199" s="197"/>
      <c r="BN199" s="254"/>
      <c r="BO199" s="197"/>
      <c r="BP199" s="197"/>
      <c r="BQ199" s="197"/>
      <c r="BR199" s="197"/>
      <c r="BS199" s="197"/>
      <c r="BT199" s="197"/>
      <c r="BU199" s="197"/>
      <c r="BV199" s="228"/>
      <c r="BW199" s="197"/>
      <c r="BX199" s="197"/>
      <c r="BY199" s="197"/>
      <c r="BZ199" s="198"/>
      <c r="CA199" s="259"/>
      <c r="CB199" s="198"/>
      <c r="CC199" s="183"/>
      <c r="CD199" s="190">
        <f>CC199*$T199</f>
        <v>0</v>
      </c>
      <c r="CE199" s="183"/>
      <c r="CF199" s="190">
        <f>CE199*$T199</f>
        <v>0</v>
      </c>
      <c r="CG199" s="190">
        <f>CC199-CE199-CW199</f>
        <v>0</v>
      </c>
      <c r="CH199" s="190">
        <f>CD199-CF199-CW199*$T199</f>
        <v>0</v>
      </c>
      <c r="CI199" s="183"/>
      <c r="CJ199" s="190">
        <f t="shared" ref="CJ199:CK201" si="24">CC199*$CI199/1000</f>
        <v>0</v>
      </c>
      <c r="CK199" s="190">
        <f t="shared" si="24"/>
        <v>0</v>
      </c>
      <c r="CL199" s="197"/>
      <c r="CM199" s="197"/>
      <c r="CN199" s="197"/>
      <c r="CO199" s="197"/>
      <c r="CP199" s="197"/>
      <c r="CQ199" s="238"/>
      <c r="CR199" s="197"/>
      <c r="CS199" s="237"/>
      <c r="CT199" s="237"/>
      <c r="CU199" s="197"/>
      <c r="CV199" s="199"/>
      <c r="CW199" s="199"/>
      <c r="CX199" s="199"/>
      <c r="CY199" s="199"/>
      <c r="CZ199" s="199"/>
      <c r="DA199" s="199"/>
      <c r="DB199" s="199"/>
      <c r="DC199" s="199"/>
      <c r="DD199" s="197"/>
      <c r="DE199" s="190">
        <f>SUM(DF199:DG199)</f>
        <v>0</v>
      </c>
      <c r="DF199" s="183"/>
      <c r="DG199" s="183"/>
      <c r="DH199" s="197"/>
      <c r="DI199" s="199"/>
      <c r="DJ199" s="199"/>
      <c r="DK199" s="199"/>
      <c r="DL199" s="212">
        <f>DE199</f>
        <v>0</v>
      </c>
      <c r="DM199" s="199"/>
      <c r="DN199" s="197"/>
      <c r="DO199" s="197"/>
      <c r="DP199" s="197"/>
      <c r="DQ199" s="197"/>
      <c r="DR199" s="197"/>
      <c r="DS199" s="197"/>
      <c r="DT199" s="197"/>
      <c r="DU199" s="197"/>
      <c r="DV199" s="197"/>
      <c r="DW199" s="197"/>
      <c r="DX199" s="197"/>
      <c r="DY199" s="197"/>
      <c r="DZ199" s="197"/>
      <c r="EA199" s="197"/>
      <c r="EB199" s="197"/>
      <c r="EC199" s="197"/>
      <c r="ED199" s="197"/>
      <c r="EE199" s="197"/>
      <c r="EF199" s="197"/>
      <c r="EG199" s="197"/>
      <c r="EH199" s="197"/>
      <c r="EI199" s="260"/>
      <c r="EJ199" s="191"/>
      <c r="EK199" s="167"/>
      <c r="EL199" s="167"/>
      <c r="EM199" s="167"/>
      <c r="EN199" s="167"/>
      <c r="EO199" s="167"/>
      <c r="EP199" s="167"/>
      <c r="EQ199" s="167"/>
      <c r="ER199" s="167"/>
      <c r="ES199" s="167"/>
      <c r="ET199" s="167"/>
      <c r="EU199" s="167"/>
      <c r="EV199" s="167"/>
      <c r="EW199" s="167"/>
      <c r="EX199" s="167"/>
      <c r="EY199" s="167"/>
      <c r="EZ199" s="167"/>
      <c r="FA199" s="167"/>
      <c r="FB199" s="167"/>
      <c r="FC199" s="167"/>
      <c r="FD199" s="167"/>
      <c r="FE199" s="167"/>
      <c r="FF199" s="167"/>
      <c r="FG199" s="167"/>
      <c r="FH199" s="167"/>
      <c r="FI199" s="167"/>
      <c r="FJ199" s="167"/>
      <c r="FK199" s="167"/>
      <c r="FL199" s="167"/>
      <c r="FM199" s="167"/>
      <c r="FN199" s="167"/>
      <c r="FO199" s="167"/>
      <c r="FP199" s="167"/>
      <c r="FQ199" s="167"/>
      <c r="FR199" s="167"/>
      <c r="FS199" s="167"/>
      <c r="FT199" s="167"/>
      <c r="FU199" s="167"/>
      <c r="FV199" s="167"/>
      <c r="FW199" s="167"/>
      <c r="FX199" s="167"/>
      <c r="FY199" s="167"/>
      <c r="FZ199" s="167"/>
      <c r="GA199" s="167"/>
      <c r="GB199" s="167"/>
      <c r="GC199" s="167"/>
      <c r="GD199" s="167"/>
      <c r="GE199" s="167"/>
      <c r="GF199" s="167"/>
      <c r="GG199" s="167"/>
      <c r="GH199" s="167"/>
      <c r="GI199" s="167"/>
      <c r="GJ199" s="167"/>
      <c r="GK199" s="167"/>
      <c r="GL199" s="167"/>
      <c r="GM199" s="167"/>
    </row>
    <row r="200" spans="1:195" ht="12" customHeight="1" x14ac:dyDescent="0.25">
      <c r="A200" s="167"/>
      <c r="B200" s="167"/>
      <c r="C200" s="167"/>
      <c r="D200" s="167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7"/>
      <c r="Z200" s="465"/>
      <c r="AA200" s="467"/>
      <c r="AB200" s="196" t="s">
        <v>666</v>
      </c>
      <c r="AC200" s="226" t="s">
        <v>75</v>
      </c>
      <c r="AD200" s="249"/>
      <c r="AE200" s="250"/>
      <c r="AF200" s="250"/>
      <c r="AG200" s="251"/>
      <c r="AH200" s="252"/>
      <c r="AI200" s="197"/>
      <c r="AJ200" s="249"/>
      <c r="AK200" s="250"/>
      <c r="AL200" s="250"/>
      <c r="AM200" s="251"/>
      <c r="AN200" s="252"/>
      <c r="AO200" s="197"/>
      <c r="AP200" s="197" t="str">
        <f>IF(AO200="","",AO200)</f>
        <v/>
      </c>
      <c r="AQ200" s="253"/>
      <c r="AR200" s="350"/>
      <c r="AS200" s="253"/>
      <c r="AT200" s="253"/>
      <c r="AU200" s="350"/>
      <c r="AV200" s="253"/>
      <c r="AW200" s="254"/>
      <c r="AX200" s="255"/>
      <c r="AY200" s="256"/>
      <c r="AZ200" s="350"/>
      <c r="BA200" s="197"/>
      <c r="BB200" s="253"/>
      <c r="BC200" s="197"/>
      <c r="BD200" s="257"/>
      <c r="BE200" s="197"/>
      <c r="BF200" s="258"/>
      <c r="BG200" s="197"/>
      <c r="BH200" s="258"/>
      <c r="BI200" s="197"/>
      <c r="BJ200" s="197"/>
      <c r="BK200" s="197"/>
      <c r="BL200" s="254"/>
      <c r="BM200" s="197"/>
      <c r="BN200" s="254"/>
      <c r="BO200" s="197"/>
      <c r="BP200" s="197"/>
      <c r="BQ200" s="197"/>
      <c r="BR200" s="197"/>
      <c r="BS200" s="197"/>
      <c r="BT200" s="197"/>
      <c r="BU200" s="197"/>
      <c r="BV200" s="228"/>
      <c r="BW200" s="197"/>
      <c r="BX200" s="197"/>
      <c r="BY200" s="197"/>
      <c r="BZ200" s="198"/>
      <c r="CA200" s="259"/>
      <c r="CB200" s="198"/>
      <c r="CC200" s="183"/>
      <c r="CD200" s="190">
        <f>CC200*$T200</f>
        <v>0</v>
      </c>
      <c r="CE200" s="183"/>
      <c r="CF200" s="190">
        <f>CE200*$T200</f>
        <v>0</v>
      </c>
      <c r="CG200" s="190">
        <f>CC200-CE200-CW200</f>
        <v>0</v>
      </c>
      <c r="CH200" s="190">
        <f>CD200-CF200-CW200*$T200</f>
        <v>0</v>
      </c>
      <c r="CI200" s="183"/>
      <c r="CJ200" s="190">
        <f t="shared" si="24"/>
        <v>0</v>
      </c>
      <c r="CK200" s="190">
        <f t="shared" si="24"/>
        <v>0</v>
      </c>
      <c r="CL200" s="197"/>
      <c r="CM200" s="197"/>
      <c r="CN200" s="197"/>
      <c r="CO200" s="197"/>
      <c r="CP200" s="197"/>
      <c r="CQ200" s="238"/>
      <c r="CR200" s="197"/>
      <c r="CS200" s="237"/>
      <c r="CT200" s="237"/>
      <c r="CU200" s="197"/>
      <c r="CV200" s="199"/>
      <c r="CW200" s="199"/>
      <c r="CX200" s="199"/>
      <c r="CY200" s="199"/>
      <c r="CZ200" s="199"/>
      <c r="DA200" s="199"/>
      <c r="DB200" s="199"/>
      <c r="DC200" s="199"/>
      <c r="DD200" s="197"/>
      <c r="DE200" s="190">
        <f>SUM(DF200:DG200)</f>
        <v>0</v>
      </c>
      <c r="DF200" s="183"/>
      <c r="DG200" s="183"/>
      <c r="DH200" s="197"/>
      <c r="DI200" s="199"/>
      <c r="DJ200" s="199"/>
      <c r="DK200" s="199"/>
      <c r="DL200" s="212">
        <f>DE200</f>
        <v>0</v>
      </c>
      <c r="DM200" s="199"/>
      <c r="DN200" s="197"/>
      <c r="DO200" s="197"/>
      <c r="DP200" s="197"/>
      <c r="DQ200" s="197"/>
      <c r="DR200" s="197"/>
      <c r="DS200" s="197"/>
      <c r="DT200" s="197"/>
      <c r="DU200" s="197"/>
      <c r="DV200" s="197"/>
      <c r="DW200" s="197"/>
      <c r="DX200" s="197"/>
      <c r="DY200" s="197"/>
      <c r="DZ200" s="197"/>
      <c r="EA200" s="197"/>
      <c r="EB200" s="197"/>
      <c r="EC200" s="197"/>
      <c r="ED200" s="197"/>
      <c r="EE200" s="197"/>
      <c r="EF200" s="197"/>
      <c r="EG200" s="197"/>
      <c r="EH200" s="197"/>
      <c r="EI200" s="260"/>
      <c r="EJ200" s="191"/>
      <c r="EK200" s="167"/>
      <c r="EL200" s="167"/>
      <c r="EM200" s="167"/>
      <c r="EN200" s="167"/>
      <c r="EO200" s="167"/>
      <c r="EP200" s="167"/>
      <c r="EQ200" s="167"/>
      <c r="ER200" s="167"/>
      <c r="ES200" s="167"/>
      <c r="ET200" s="167"/>
      <c r="EU200" s="167"/>
      <c r="EV200" s="167"/>
      <c r="EW200" s="167"/>
      <c r="EX200" s="167"/>
      <c r="EY200" s="167"/>
      <c r="EZ200" s="167"/>
      <c r="FA200" s="167"/>
      <c r="FB200" s="167"/>
      <c r="FC200" s="167"/>
      <c r="FD200" s="167"/>
      <c r="FE200" s="167"/>
      <c r="FF200" s="167"/>
      <c r="FG200" s="167"/>
      <c r="FH200" s="167"/>
      <c r="FI200" s="167"/>
      <c r="FJ200" s="167"/>
      <c r="FK200" s="167"/>
      <c r="FL200" s="167"/>
      <c r="FM200" s="167"/>
      <c r="FN200" s="167"/>
      <c r="FO200" s="167"/>
      <c r="FP200" s="167"/>
      <c r="FQ200" s="167"/>
      <c r="FR200" s="167"/>
      <c r="FS200" s="167"/>
      <c r="FT200" s="167"/>
      <c r="FU200" s="167"/>
      <c r="FV200" s="167"/>
      <c r="FW200" s="167"/>
      <c r="FX200" s="167"/>
      <c r="FY200" s="167"/>
      <c r="FZ200" s="167"/>
      <c r="GA200" s="167"/>
      <c r="GB200" s="167"/>
      <c r="GC200" s="167"/>
      <c r="GD200" s="167"/>
      <c r="GE200" s="167"/>
      <c r="GF200" s="167"/>
      <c r="GG200" s="167"/>
      <c r="GH200" s="167"/>
      <c r="GI200" s="167"/>
      <c r="GJ200" s="167"/>
      <c r="GK200" s="167"/>
      <c r="GL200" s="167"/>
      <c r="GM200" s="167"/>
    </row>
    <row r="201" spans="1:195" ht="12" customHeight="1" x14ac:dyDescent="0.25">
      <c r="A201" s="167"/>
      <c r="B201" s="167"/>
      <c r="C201" s="167"/>
      <c r="D201" s="167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7"/>
      <c r="Z201" s="465"/>
      <c r="AA201" s="467"/>
      <c r="AB201" s="196" t="s">
        <v>667</v>
      </c>
      <c r="AC201" s="226" t="s">
        <v>75</v>
      </c>
      <c r="AD201" s="249"/>
      <c r="AE201" s="250"/>
      <c r="AF201" s="250"/>
      <c r="AG201" s="251"/>
      <c r="AH201" s="252"/>
      <c r="AI201" s="197"/>
      <c r="AJ201" s="249"/>
      <c r="AK201" s="250"/>
      <c r="AL201" s="250"/>
      <c r="AM201" s="251"/>
      <c r="AN201" s="252"/>
      <c r="AO201" s="197"/>
      <c r="AP201" s="197" t="str">
        <f>IF(AO201="","",AO201)</f>
        <v/>
      </c>
      <c r="AQ201" s="253"/>
      <c r="AR201" s="350"/>
      <c r="AS201" s="253"/>
      <c r="AT201" s="253"/>
      <c r="AU201" s="350"/>
      <c r="AV201" s="253"/>
      <c r="AW201" s="254"/>
      <c r="AX201" s="255"/>
      <c r="AY201" s="256"/>
      <c r="AZ201" s="350"/>
      <c r="BA201" s="197"/>
      <c r="BB201" s="253"/>
      <c r="BC201" s="197"/>
      <c r="BD201" s="257"/>
      <c r="BE201" s="197"/>
      <c r="BF201" s="258"/>
      <c r="BG201" s="197"/>
      <c r="BH201" s="258"/>
      <c r="BI201" s="197"/>
      <c r="BJ201" s="197"/>
      <c r="BK201" s="197"/>
      <c r="BL201" s="254"/>
      <c r="BM201" s="197"/>
      <c r="BN201" s="254"/>
      <c r="BO201" s="197"/>
      <c r="BP201" s="197"/>
      <c r="BQ201" s="197"/>
      <c r="BR201" s="197"/>
      <c r="BS201" s="197"/>
      <c r="BT201" s="197"/>
      <c r="BU201" s="197"/>
      <c r="BV201" s="228"/>
      <c r="BW201" s="197"/>
      <c r="BX201" s="197"/>
      <c r="BY201" s="197"/>
      <c r="BZ201" s="198"/>
      <c r="CA201" s="259"/>
      <c r="CB201" s="198"/>
      <c r="CC201" s="183"/>
      <c r="CD201" s="190">
        <f>CC201*$T201</f>
        <v>0</v>
      </c>
      <c r="CE201" s="183"/>
      <c r="CF201" s="190">
        <f>CE201*$T201</f>
        <v>0</v>
      </c>
      <c r="CG201" s="190">
        <f>CC201-CE201-CW201</f>
        <v>0</v>
      </c>
      <c r="CH201" s="190">
        <f>CD201-CF201-CW201*$T201</f>
        <v>0</v>
      </c>
      <c r="CI201" s="183"/>
      <c r="CJ201" s="190">
        <f t="shared" si="24"/>
        <v>0</v>
      </c>
      <c r="CK201" s="190">
        <f t="shared" si="24"/>
        <v>0</v>
      </c>
      <c r="CL201" s="197"/>
      <c r="CM201" s="197"/>
      <c r="CN201" s="197"/>
      <c r="CO201" s="197"/>
      <c r="CP201" s="197"/>
      <c r="CQ201" s="238"/>
      <c r="CR201" s="197"/>
      <c r="CS201" s="237"/>
      <c r="CT201" s="237"/>
      <c r="CU201" s="197"/>
      <c r="CV201" s="199"/>
      <c r="CW201" s="199"/>
      <c r="CX201" s="199"/>
      <c r="CY201" s="199"/>
      <c r="CZ201" s="199"/>
      <c r="DA201" s="199"/>
      <c r="DB201" s="199"/>
      <c r="DC201" s="199"/>
      <c r="DD201" s="197"/>
      <c r="DE201" s="190">
        <f>SUM(DF201:DG201)</f>
        <v>0</v>
      </c>
      <c r="DF201" s="183"/>
      <c r="DG201" s="183"/>
      <c r="DH201" s="197"/>
      <c r="DI201" s="199"/>
      <c r="DJ201" s="199"/>
      <c r="DK201" s="199"/>
      <c r="DL201" s="212">
        <f>DE201</f>
        <v>0</v>
      </c>
      <c r="DM201" s="199"/>
      <c r="DN201" s="197"/>
      <c r="DO201" s="197"/>
      <c r="DP201" s="197"/>
      <c r="DQ201" s="197"/>
      <c r="DR201" s="197"/>
      <c r="DS201" s="197"/>
      <c r="DT201" s="197"/>
      <c r="DU201" s="197"/>
      <c r="DV201" s="197"/>
      <c r="DW201" s="197"/>
      <c r="DX201" s="197"/>
      <c r="DY201" s="197"/>
      <c r="DZ201" s="197"/>
      <c r="EA201" s="197"/>
      <c r="EB201" s="197"/>
      <c r="EC201" s="197"/>
      <c r="ED201" s="197"/>
      <c r="EE201" s="197"/>
      <c r="EF201" s="197"/>
      <c r="EG201" s="197"/>
      <c r="EH201" s="197"/>
      <c r="EI201" s="260"/>
      <c r="EJ201" s="191"/>
      <c r="EK201" s="167"/>
      <c r="EL201" s="167"/>
      <c r="EM201" s="167"/>
      <c r="EN201" s="167"/>
      <c r="EO201" s="167"/>
      <c r="EP201" s="167"/>
      <c r="EQ201" s="167"/>
      <c r="ER201" s="167"/>
      <c r="ES201" s="167"/>
      <c r="ET201" s="167"/>
      <c r="EU201" s="167"/>
      <c r="EV201" s="167"/>
      <c r="EW201" s="167"/>
      <c r="EX201" s="167"/>
      <c r="EY201" s="167"/>
      <c r="EZ201" s="167"/>
      <c r="FA201" s="167"/>
      <c r="FB201" s="167"/>
      <c r="FC201" s="167"/>
      <c r="FD201" s="167"/>
      <c r="FE201" s="167"/>
      <c r="FF201" s="167"/>
      <c r="FG201" s="167"/>
      <c r="FH201" s="167"/>
      <c r="FI201" s="167"/>
      <c r="FJ201" s="167"/>
      <c r="FK201" s="167"/>
      <c r="FL201" s="167"/>
      <c r="FM201" s="167"/>
      <c r="FN201" s="167"/>
      <c r="FO201" s="167"/>
      <c r="FP201" s="167"/>
      <c r="FQ201" s="167"/>
      <c r="FR201" s="167"/>
      <c r="FS201" s="167"/>
      <c r="FT201" s="167"/>
      <c r="FU201" s="167"/>
      <c r="FV201" s="167"/>
      <c r="FW201" s="167"/>
      <c r="FX201" s="167"/>
      <c r="FY201" s="167"/>
      <c r="FZ201" s="167"/>
      <c r="GA201" s="167"/>
      <c r="GB201" s="167"/>
      <c r="GC201" s="167"/>
      <c r="GD201" s="167"/>
      <c r="GE201" s="167"/>
      <c r="GF201" s="167"/>
      <c r="GG201" s="167"/>
      <c r="GH201" s="167"/>
      <c r="GI201" s="167"/>
      <c r="GJ201" s="167"/>
      <c r="GK201" s="167"/>
      <c r="GL201" s="167"/>
      <c r="GM201" s="167"/>
    </row>
    <row r="202" spans="1:195" ht="12" customHeight="1" x14ac:dyDescent="0.25">
      <c r="A202" s="167"/>
      <c r="B202" s="167"/>
      <c r="C202" s="167"/>
      <c r="D202" s="167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7"/>
      <c r="Z202" s="465"/>
      <c r="AA202" s="467"/>
      <c r="AB202" s="196" t="s">
        <v>646</v>
      </c>
      <c r="AC202" s="236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233"/>
      <c r="AE202" s="234"/>
      <c r="AF202" s="234"/>
      <c r="AG202" s="234"/>
      <c r="AH202" s="235"/>
      <c r="AI202" s="197"/>
      <c r="AJ202" s="233"/>
      <c r="AK202" s="234"/>
      <c r="AL202" s="234"/>
      <c r="AM202" s="234"/>
      <c r="AN202" s="235"/>
      <c r="AO202" s="197"/>
      <c r="AP202" s="197"/>
      <c r="AQ202" s="229"/>
      <c r="AR202" s="229"/>
      <c r="AS202" s="229"/>
      <c r="AT202" s="229"/>
      <c r="AU202" s="229"/>
      <c r="AV202" s="229"/>
      <c r="AW202" s="231"/>
      <c r="AX202" s="230"/>
      <c r="AY202" s="229"/>
      <c r="AZ202" s="232"/>
      <c r="BA202" s="197"/>
      <c r="BB202" s="229"/>
      <c r="BC202" s="197"/>
      <c r="BD202" s="199"/>
      <c r="BE202" s="197"/>
      <c r="BF202" s="227"/>
      <c r="BG202" s="197"/>
      <c r="BH202" s="227"/>
      <c r="BI202" s="197"/>
      <c r="BJ202" s="197"/>
      <c r="BK202" s="197"/>
      <c r="BL202" s="227"/>
      <c r="BM202" s="197"/>
      <c r="BN202" s="227"/>
      <c r="BO202" s="197"/>
      <c r="BP202" s="197"/>
      <c r="BQ202" s="197"/>
      <c r="BR202" s="197"/>
      <c r="BS202" s="197"/>
      <c r="BT202" s="197"/>
      <c r="BU202" s="197"/>
      <c r="BV202" s="199"/>
      <c r="BW202" s="197"/>
      <c r="BX202" s="197"/>
      <c r="BY202" s="197"/>
      <c r="BZ202" s="198"/>
      <c r="CA202" s="227"/>
      <c r="CB202" s="198"/>
      <c r="CC202" s="190">
        <f t="shared" ref="CC202:CH202" si="25">IF($CI202=0,0,(CC203*$CI203+CC204*$CI204+CC205*$CI205)/$CI202)</f>
        <v>0</v>
      </c>
      <c r="CD202" s="190">
        <f t="shared" si="25"/>
        <v>0</v>
      </c>
      <c r="CE202" s="190">
        <f t="shared" si="25"/>
        <v>0</v>
      </c>
      <c r="CF202" s="190">
        <f t="shared" si="25"/>
        <v>0</v>
      </c>
      <c r="CG202" s="190">
        <f t="shared" si="25"/>
        <v>0</v>
      </c>
      <c r="CH202" s="190">
        <f t="shared" si="25"/>
        <v>0</v>
      </c>
      <c r="CI202" s="190">
        <f>SUM(CI203:CI205)</f>
        <v>0</v>
      </c>
      <c r="CJ202" s="190">
        <f>SUM(CJ203:CJ205)</f>
        <v>0</v>
      </c>
      <c r="CK202" s="190">
        <f>SUM(CK203:CK205)</f>
        <v>0</v>
      </c>
      <c r="CL202" s="197"/>
      <c r="CM202" s="197"/>
      <c r="CN202" s="197"/>
      <c r="CO202" s="197"/>
      <c r="CP202" s="197"/>
      <c r="CQ202" s="237"/>
      <c r="CR202" s="197"/>
      <c r="CS202" s="237"/>
      <c r="CT202" s="237"/>
      <c r="CU202" s="197"/>
      <c r="CV202" s="199"/>
      <c r="CW202" s="199"/>
      <c r="CX202" s="199"/>
      <c r="CY202" s="199"/>
      <c r="CZ202" s="199"/>
      <c r="DA202" s="199"/>
      <c r="DB202" s="199"/>
      <c r="DC202" s="199"/>
      <c r="DD202" s="197"/>
      <c r="DE202" s="190">
        <f>SUM(DE203:DE205)</f>
        <v>0</v>
      </c>
      <c r="DF202" s="190">
        <f>SUM(DF203:DF205)</f>
        <v>0</v>
      </c>
      <c r="DG202" s="190">
        <f>SUM(DG203:DG205)</f>
        <v>0</v>
      </c>
      <c r="DH202" s="197"/>
      <c r="DI202" s="199"/>
      <c r="DJ202" s="178">
        <f>CI202</f>
        <v>0</v>
      </c>
      <c r="DK202" s="190">
        <f>DJ202+IF(LEN(DM198)=0,IF(LEN(DM194)=0,IF(LEN(DM190)=0,DI190,DM190),DM194),DM198)</f>
        <v>0</v>
      </c>
      <c r="DL202" s="190">
        <f>SUM(DL203:DL205)</f>
        <v>0</v>
      </c>
      <c r="DM202" s="265">
        <f>IF(LOWER(CA202)="мазутопровод",0,DK202-DL202)</f>
        <v>0</v>
      </c>
      <c r="DN202" s="197"/>
      <c r="DO202" s="197" t="str">
        <f>Z190&amp;"::"&amp;AB202</f>
        <v>::IV квартал (01.10 - 31.12)</v>
      </c>
      <c r="DP202" s="197"/>
      <c r="DQ202" s="197"/>
      <c r="DR202" s="197"/>
      <c r="DS202" s="197"/>
      <c r="DT202" s="197"/>
      <c r="DU202" s="197"/>
      <c r="DV202" s="197"/>
      <c r="DW202" s="197"/>
      <c r="DX202" s="197"/>
      <c r="DY202" s="197"/>
      <c r="DZ202" s="197"/>
      <c r="EA202" s="197"/>
      <c r="EB202" s="197"/>
      <c r="EC202" s="197"/>
      <c r="ED202" s="197"/>
      <c r="EE202" s="197"/>
      <c r="EF202" s="197"/>
      <c r="EG202" s="197"/>
      <c r="EH202" s="197"/>
      <c r="EI202" s="260"/>
      <c r="EJ202" s="191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7"/>
      <c r="EW202" s="167"/>
      <c r="EX202" s="167"/>
      <c r="EY202" s="167"/>
      <c r="EZ202" s="167"/>
      <c r="FA202" s="167"/>
      <c r="FB202" s="167"/>
      <c r="FC202" s="167"/>
      <c r="FD202" s="167"/>
      <c r="FE202" s="167"/>
      <c r="FF202" s="167"/>
      <c r="FG202" s="167"/>
      <c r="FH202" s="167"/>
      <c r="FI202" s="167"/>
      <c r="FJ202" s="167"/>
      <c r="FK202" s="167"/>
      <c r="FL202" s="167"/>
      <c r="FM202" s="167"/>
      <c r="FN202" s="167"/>
      <c r="FO202" s="167"/>
      <c r="FP202" s="167"/>
      <c r="FQ202" s="167"/>
      <c r="FR202" s="167"/>
      <c r="FS202" s="167"/>
      <c r="FT202" s="167"/>
      <c r="FU202" s="167"/>
      <c r="FV202" s="167"/>
      <c r="FW202" s="167"/>
      <c r="FX202" s="167"/>
      <c r="FY202" s="167"/>
      <c r="FZ202" s="167"/>
      <c r="GA202" s="167"/>
      <c r="GB202" s="167"/>
      <c r="GC202" s="167"/>
      <c r="GD202" s="167"/>
      <c r="GE202" s="167"/>
      <c r="GF202" s="167"/>
      <c r="GG202" s="167"/>
      <c r="GH202" s="167"/>
      <c r="GI202" s="167"/>
      <c r="GJ202" s="167"/>
      <c r="GK202" s="167"/>
      <c r="GL202" s="167"/>
      <c r="GM202" s="167"/>
    </row>
    <row r="203" spans="1:195" ht="12" customHeight="1" x14ac:dyDescent="0.25">
      <c r="A203" s="167"/>
      <c r="B203" s="167"/>
      <c r="C203" s="167"/>
      <c r="D203" s="167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7"/>
      <c r="Z203" s="465"/>
      <c r="AA203" s="467"/>
      <c r="AB203" s="196" t="s">
        <v>668</v>
      </c>
      <c r="AC203" s="226" t="s">
        <v>75</v>
      </c>
      <c r="AD203" s="249"/>
      <c r="AE203" s="250"/>
      <c r="AF203" s="250"/>
      <c r="AG203" s="251"/>
      <c r="AH203" s="252"/>
      <c r="AI203" s="197"/>
      <c r="AJ203" s="249"/>
      <c r="AK203" s="250"/>
      <c r="AL203" s="250"/>
      <c r="AM203" s="251"/>
      <c r="AN203" s="252"/>
      <c r="AO203" s="197"/>
      <c r="AP203" s="197" t="str">
        <f>IF(AO203="","",AO203)</f>
        <v/>
      </c>
      <c r="AQ203" s="253"/>
      <c r="AR203" s="350"/>
      <c r="AS203" s="253"/>
      <c r="AT203" s="253"/>
      <c r="AU203" s="350"/>
      <c r="AV203" s="253"/>
      <c r="AW203" s="254"/>
      <c r="AX203" s="255"/>
      <c r="AY203" s="256"/>
      <c r="AZ203" s="350"/>
      <c r="BA203" s="197"/>
      <c r="BB203" s="253"/>
      <c r="BC203" s="197"/>
      <c r="BD203" s="257"/>
      <c r="BE203" s="197"/>
      <c r="BF203" s="258"/>
      <c r="BG203" s="197"/>
      <c r="BH203" s="258"/>
      <c r="BI203" s="197"/>
      <c r="BJ203" s="197"/>
      <c r="BK203" s="197"/>
      <c r="BL203" s="254"/>
      <c r="BM203" s="197"/>
      <c r="BN203" s="254"/>
      <c r="BO203" s="197"/>
      <c r="BP203" s="197"/>
      <c r="BQ203" s="197"/>
      <c r="BR203" s="197"/>
      <c r="BS203" s="197"/>
      <c r="BT203" s="197"/>
      <c r="BU203" s="197"/>
      <c r="BV203" s="228"/>
      <c r="BW203" s="197"/>
      <c r="BX203" s="197"/>
      <c r="BY203" s="197"/>
      <c r="BZ203" s="198"/>
      <c r="CA203" s="259"/>
      <c r="CB203" s="198"/>
      <c r="CC203" s="183"/>
      <c r="CD203" s="190">
        <f>CC203*$T203</f>
        <v>0</v>
      </c>
      <c r="CE203" s="183"/>
      <c r="CF203" s="190">
        <f>CE203*$T203</f>
        <v>0</v>
      </c>
      <c r="CG203" s="190">
        <f>CC203-CE203-CW203</f>
        <v>0</v>
      </c>
      <c r="CH203" s="190">
        <f>CD203-CF203-CW203*$T203</f>
        <v>0</v>
      </c>
      <c r="CI203" s="183"/>
      <c r="CJ203" s="190">
        <f t="shared" ref="CJ203:CK205" si="26">CC203*$CI203/1000</f>
        <v>0</v>
      </c>
      <c r="CK203" s="190">
        <f t="shared" si="26"/>
        <v>0</v>
      </c>
      <c r="CL203" s="197"/>
      <c r="CM203" s="197"/>
      <c r="CN203" s="197"/>
      <c r="CO203" s="197"/>
      <c r="CP203" s="197"/>
      <c r="CQ203" s="238"/>
      <c r="CR203" s="197"/>
      <c r="CS203" s="237"/>
      <c r="CT203" s="237"/>
      <c r="CU203" s="197"/>
      <c r="CV203" s="199"/>
      <c r="CW203" s="199"/>
      <c r="CX203" s="199"/>
      <c r="CY203" s="199"/>
      <c r="CZ203" s="199"/>
      <c r="DA203" s="199"/>
      <c r="DB203" s="199"/>
      <c r="DC203" s="199"/>
      <c r="DD203" s="197"/>
      <c r="DE203" s="190">
        <f>SUM(DF203:DG203)</f>
        <v>0</v>
      </c>
      <c r="DF203" s="183"/>
      <c r="DG203" s="183"/>
      <c r="DH203" s="197"/>
      <c r="DI203" s="199"/>
      <c r="DJ203" s="199"/>
      <c r="DK203" s="199"/>
      <c r="DL203" s="212">
        <f>DE203</f>
        <v>0</v>
      </c>
      <c r="DM203" s="199"/>
      <c r="DN203" s="197"/>
      <c r="DO203" s="197"/>
      <c r="DP203" s="197"/>
      <c r="DQ203" s="197"/>
      <c r="DR203" s="197"/>
      <c r="DS203" s="197"/>
      <c r="DT203" s="197"/>
      <c r="DU203" s="197"/>
      <c r="DV203" s="197"/>
      <c r="DW203" s="197"/>
      <c r="DX203" s="197"/>
      <c r="DY203" s="197"/>
      <c r="DZ203" s="197"/>
      <c r="EA203" s="197"/>
      <c r="EB203" s="197"/>
      <c r="EC203" s="197"/>
      <c r="ED203" s="197"/>
      <c r="EE203" s="197"/>
      <c r="EF203" s="197"/>
      <c r="EG203" s="197"/>
      <c r="EH203" s="197"/>
      <c r="EI203" s="260"/>
      <c r="EJ203" s="191"/>
      <c r="EK203" s="167"/>
      <c r="EL203" s="167"/>
      <c r="EM203" s="167"/>
      <c r="EN203" s="167"/>
      <c r="EO203" s="167"/>
      <c r="EP203" s="167"/>
      <c r="EQ203" s="167"/>
      <c r="ER203" s="167"/>
      <c r="ES203" s="167"/>
      <c r="ET203" s="167"/>
      <c r="EU203" s="167"/>
      <c r="EV203" s="167"/>
      <c r="EW203" s="167"/>
      <c r="EX203" s="167"/>
      <c r="EY203" s="167"/>
      <c r="EZ203" s="167"/>
      <c r="FA203" s="167"/>
      <c r="FB203" s="167"/>
      <c r="FC203" s="167"/>
      <c r="FD203" s="167"/>
      <c r="FE203" s="167"/>
      <c r="FF203" s="167"/>
      <c r="FG203" s="167"/>
      <c r="FH203" s="167"/>
      <c r="FI203" s="167"/>
      <c r="FJ203" s="167"/>
      <c r="FK203" s="167"/>
      <c r="FL203" s="167"/>
      <c r="FM203" s="167"/>
      <c r="FN203" s="167"/>
      <c r="FO203" s="167"/>
      <c r="FP203" s="167"/>
      <c r="FQ203" s="167"/>
      <c r="FR203" s="167"/>
      <c r="FS203" s="167"/>
      <c r="FT203" s="167"/>
      <c r="FU203" s="167"/>
      <c r="FV203" s="167"/>
      <c r="FW203" s="167"/>
      <c r="FX203" s="167"/>
      <c r="FY203" s="167"/>
      <c r="FZ203" s="167"/>
      <c r="GA203" s="167"/>
      <c r="GB203" s="167"/>
      <c r="GC203" s="167"/>
      <c r="GD203" s="167"/>
      <c r="GE203" s="167"/>
      <c r="GF203" s="167"/>
      <c r="GG203" s="167"/>
      <c r="GH203" s="167"/>
      <c r="GI203" s="167"/>
      <c r="GJ203" s="167"/>
      <c r="GK203" s="167"/>
      <c r="GL203" s="167"/>
      <c r="GM203" s="167"/>
    </row>
    <row r="204" spans="1:195" ht="12" customHeight="1" x14ac:dyDescent="0.25">
      <c r="A204" s="167"/>
      <c r="B204" s="167"/>
      <c r="C204" s="167"/>
      <c r="D204" s="167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7"/>
      <c r="Z204" s="465"/>
      <c r="AA204" s="467"/>
      <c r="AB204" s="196" t="s">
        <v>669</v>
      </c>
      <c r="AC204" s="226" t="s">
        <v>75</v>
      </c>
      <c r="AD204" s="249"/>
      <c r="AE204" s="250"/>
      <c r="AF204" s="250"/>
      <c r="AG204" s="251"/>
      <c r="AH204" s="252"/>
      <c r="AI204" s="197"/>
      <c r="AJ204" s="249"/>
      <c r="AK204" s="250"/>
      <c r="AL204" s="250"/>
      <c r="AM204" s="251"/>
      <c r="AN204" s="252"/>
      <c r="AO204" s="197"/>
      <c r="AP204" s="197" t="str">
        <f>IF(AO204="","",AO204)</f>
        <v/>
      </c>
      <c r="AQ204" s="253"/>
      <c r="AR204" s="350"/>
      <c r="AS204" s="253"/>
      <c r="AT204" s="253"/>
      <c r="AU204" s="350"/>
      <c r="AV204" s="253"/>
      <c r="AW204" s="254"/>
      <c r="AX204" s="255"/>
      <c r="AY204" s="256"/>
      <c r="AZ204" s="350"/>
      <c r="BA204" s="197"/>
      <c r="BB204" s="253"/>
      <c r="BC204" s="197"/>
      <c r="BD204" s="257"/>
      <c r="BE204" s="197"/>
      <c r="BF204" s="258"/>
      <c r="BG204" s="197"/>
      <c r="BH204" s="258"/>
      <c r="BI204" s="197"/>
      <c r="BJ204" s="197"/>
      <c r="BK204" s="197"/>
      <c r="BL204" s="254"/>
      <c r="BM204" s="197"/>
      <c r="BN204" s="254"/>
      <c r="BO204" s="197"/>
      <c r="BP204" s="197"/>
      <c r="BQ204" s="197"/>
      <c r="BR204" s="197"/>
      <c r="BS204" s="197"/>
      <c r="BT204" s="197"/>
      <c r="BU204" s="197"/>
      <c r="BV204" s="228"/>
      <c r="BW204" s="197"/>
      <c r="BX204" s="197"/>
      <c r="BY204" s="197"/>
      <c r="BZ204" s="198"/>
      <c r="CA204" s="259"/>
      <c r="CB204" s="198"/>
      <c r="CC204" s="183"/>
      <c r="CD204" s="190">
        <f>CC204*$T204</f>
        <v>0</v>
      </c>
      <c r="CE204" s="183"/>
      <c r="CF204" s="190">
        <f>CE204*$T204</f>
        <v>0</v>
      </c>
      <c r="CG204" s="190">
        <f>CC204-CE204-CW204</f>
        <v>0</v>
      </c>
      <c r="CH204" s="190">
        <f>CD204-CF204-CW204*$T204</f>
        <v>0</v>
      </c>
      <c r="CI204" s="183"/>
      <c r="CJ204" s="190">
        <f t="shared" si="26"/>
        <v>0</v>
      </c>
      <c r="CK204" s="190">
        <f t="shared" si="26"/>
        <v>0</v>
      </c>
      <c r="CL204" s="197"/>
      <c r="CM204" s="197"/>
      <c r="CN204" s="197"/>
      <c r="CO204" s="197"/>
      <c r="CP204" s="197"/>
      <c r="CQ204" s="238"/>
      <c r="CR204" s="197"/>
      <c r="CS204" s="237"/>
      <c r="CT204" s="237"/>
      <c r="CU204" s="197"/>
      <c r="CV204" s="199"/>
      <c r="CW204" s="199"/>
      <c r="CX204" s="199"/>
      <c r="CY204" s="199"/>
      <c r="CZ204" s="199"/>
      <c r="DA204" s="199"/>
      <c r="DB204" s="199"/>
      <c r="DC204" s="199"/>
      <c r="DD204" s="197"/>
      <c r="DE204" s="190">
        <f>SUM(DF204:DG204)</f>
        <v>0</v>
      </c>
      <c r="DF204" s="183"/>
      <c r="DG204" s="183"/>
      <c r="DH204" s="197"/>
      <c r="DI204" s="199"/>
      <c r="DJ204" s="199"/>
      <c r="DK204" s="199"/>
      <c r="DL204" s="212">
        <f>DE204</f>
        <v>0</v>
      </c>
      <c r="DM204" s="199"/>
      <c r="DN204" s="197"/>
      <c r="DO204" s="197"/>
      <c r="DP204" s="197"/>
      <c r="DQ204" s="197"/>
      <c r="DR204" s="197"/>
      <c r="DS204" s="197"/>
      <c r="DT204" s="197"/>
      <c r="DU204" s="197"/>
      <c r="DV204" s="197"/>
      <c r="DW204" s="197"/>
      <c r="DX204" s="197"/>
      <c r="DY204" s="197"/>
      <c r="DZ204" s="197"/>
      <c r="EA204" s="197"/>
      <c r="EB204" s="197"/>
      <c r="EC204" s="197"/>
      <c r="ED204" s="197"/>
      <c r="EE204" s="197"/>
      <c r="EF204" s="197"/>
      <c r="EG204" s="197"/>
      <c r="EH204" s="197"/>
      <c r="EI204" s="260"/>
      <c r="EJ204" s="191"/>
      <c r="EK204" s="167"/>
      <c r="EL204" s="167"/>
      <c r="EM204" s="167"/>
      <c r="EN204" s="167"/>
      <c r="EO204" s="167"/>
      <c r="EP204" s="167"/>
      <c r="EQ204" s="167"/>
      <c r="ER204" s="167"/>
      <c r="ES204" s="167"/>
      <c r="ET204" s="167"/>
      <c r="EU204" s="167"/>
      <c r="EV204" s="167"/>
      <c r="EW204" s="167"/>
      <c r="EX204" s="167"/>
      <c r="EY204" s="167"/>
      <c r="EZ204" s="167"/>
      <c r="FA204" s="167"/>
      <c r="FB204" s="167"/>
      <c r="FC204" s="167"/>
      <c r="FD204" s="167"/>
      <c r="FE204" s="167"/>
      <c r="FF204" s="167"/>
      <c r="FG204" s="167"/>
      <c r="FH204" s="167"/>
      <c r="FI204" s="167"/>
      <c r="FJ204" s="167"/>
      <c r="FK204" s="167"/>
      <c r="FL204" s="167"/>
      <c r="FM204" s="167"/>
      <c r="FN204" s="167"/>
      <c r="FO204" s="167"/>
      <c r="FP204" s="167"/>
      <c r="FQ204" s="167"/>
      <c r="FR204" s="167"/>
      <c r="FS204" s="167"/>
      <c r="FT204" s="167"/>
      <c r="FU204" s="167"/>
      <c r="FV204" s="167"/>
      <c r="FW204" s="167"/>
      <c r="FX204" s="167"/>
      <c r="FY204" s="167"/>
      <c r="FZ204" s="167"/>
      <c r="GA204" s="167"/>
      <c r="GB204" s="167"/>
      <c r="GC204" s="167"/>
      <c r="GD204" s="167"/>
      <c r="GE204" s="167"/>
      <c r="GF204" s="167"/>
      <c r="GG204" s="167"/>
      <c r="GH204" s="167"/>
      <c r="GI204" s="167"/>
      <c r="GJ204" s="167"/>
      <c r="GK204" s="167"/>
      <c r="GL204" s="167"/>
      <c r="GM204" s="167"/>
    </row>
    <row r="205" spans="1:195" ht="12" customHeight="1" x14ac:dyDescent="0.25">
      <c r="A205" s="167"/>
      <c r="B205" s="167"/>
      <c r="C205" s="167"/>
      <c r="D205" s="167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7"/>
      <c r="Z205" s="465"/>
      <c r="AA205" s="468"/>
      <c r="AB205" s="202" t="s">
        <v>670</v>
      </c>
      <c r="AC205" s="226" t="s">
        <v>75</v>
      </c>
      <c r="AD205" s="249"/>
      <c r="AE205" s="250"/>
      <c r="AF205" s="250"/>
      <c r="AG205" s="251"/>
      <c r="AH205" s="252"/>
      <c r="AI205" s="197"/>
      <c r="AJ205" s="249"/>
      <c r="AK205" s="250"/>
      <c r="AL205" s="250"/>
      <c r="AM205" s="251"/>
      <c r="AN205" s="252"/>
      <c r="AO205" s="197"/>
      <c r="AP205" s="197" t="str">
        <f>IF(AO205="","",AO205)</f>
        <v/>
      </c>
      <c r="AQ205" s="253"/>
      <c r="AR205" s="350"/>
      <c r="AS205" s="253"/>
      <c r="AT205" s="253"/>
      <c r="AU205" s="350"/>
      <c r="AV205" s="253"/>
      <c r="AW205" s="254"/>
      <c r="AX205" s="255"/>
      <c r="AY205" s="256"/>
      <c r="AZ205" s="350"/>
      <c r="BA205" s="197"/>
      <c r="BB205" s="253"/>
      <c r="BC205" s="197"/>
      <c r="BD205" s="257"/>
      <c r="BE205" s="197"/>
      <c r="BF205" s="258"/>
      <c r="BG205" s="197"/>
      <c r="BH205" s="258"/>
      <c r="BI205" s="197"/>
      <c r="BJ205" s="197"/>
      <c r="BK205" s="197"/>
      <c r="BL205" s="254"/>
      <c r="BM205" s="197"/>
      <c r="BN205" s="254"/>
      <c r="BO205" s="197"/>
      <c r="BP205" s="197"/>
      <c r="BQ205" s="197"/>
      <c r="BR205" s="197"/>
      <c r="BS205" s="197"/>
      <c r="BT205" s="197"/>
      <c r="BU205" s="197"/>
      <c r="BV205" s="228"/>
      <c r="BW205" s="197"/>
      <c r="BX205" s="197"/>
      <c r="BY205" s="197"/>
      <c r="BZ205" s="198"/>
      <c r="CA205" s="259"/>
      <c r="CB205" s="198"/>
      <c r="CC205" s="183"/>
      <c r="CD205" s="190">
        <f>CC205*$T205</f>
        <v>0</v>
      </c>
      <c r="CE205" s="183"/>
      <c r="CF205" s="190">
        <f>CE205*$T205</f>
        <v>0</v>
      </c>
      <c r="CG205" s="190">
        <f>CC205-CE205-CW205</f>
        <v>0</v>
      </c>
      <c r="CH205" s="190">
        <f>CD205-CF205-CW205*$T205</f>
        <v>0</v>
      </c>
      <c r="CI205" s="183"/>
      <c r="CJ205" s="190">
        <f t="shared" si="26"/>
        <v>0</v>
      </c>
      <c r="CK205" s="190">
        <f t="shared" si="26"/>
        <v>0</v>
      </c>
      <c r="CL205" s="197"/>
      <c r="CM205" s="197"/>
      <c r="CN205" s="197"/>
      <c r="CO205" s="197"/>
      <c r="CP205" s="197"/>
      <c r="CQ205" s="238"/>
      <c r="CR205" s="197"/>
      <c r="CS205" s="237"/>
      <c r="CT205" s="237"/>
      <c r="CU205" s="197"/>
      <c r="CV205" s="199"/>
      <c r="CW205" s="199"/>
      <c r="CX205" s="199"/>
      <c r="CY205" s="199"/>
      <c r="CZ205" s="199"/>
      <c r="DA205" s="199"/>
      <c r="DB205" s="199"/>
      <c r="DC205" s="199"/>
      <c r="DD205" s="197"/>
      <c r="DE205" s="190">
        <f>SUM(DF205:DG205)</f>
        <v>0</v>
      </c>
      <c r="DF205" s="183"/>
      <c r="DG205" s="183"/>
      <c r="DH205" s="197"/>
      <c r="DI205" s="199"/>
      <c r="DJ205" s="199"/>
      <c r="DK205" s="199"/>
      <c r="DL205" s="212">
        <f>DE205</f>
        <v>0</v>
      </c>
      <c r="DM205" s="199"/>
      <c r="DN205" s="197"/>
      <c r="DO205" s="197"/>
      <c r="DP205" s="197"/>
      <c r="DQ205" s="197"/>
      <c r="DR205" s="197"/>
      <c r="DS205" s="197"/>
      <c r="DT205" s="197"/>
      <c r="DU205" s="197"/>
      <c r="DV205" s="197"/>
      <c r="DW205" s="197"/>
      <c r="DX205" s="197"/>
      <c r="DY205" s="197"/>
      <c r="DZ205" s="197"/>
      <c r="EA205" s="197"/>
      <c r="EB205" s="197"/>
      <c r="EC205" s="197"/>
      <c r="ED205" s="197"/>
      <c r="EE205" s="197"/>
      <c r="EF205" s="197"/>
      <c r="EG205" s="197"/>
      <c r="EH205" s="197"/>
      <c r="EI205" s="260"/>
      <c r="EJ205" s="191"/>
      <c r="EK205" s="167"/>
      <c r="EL205" s="167"/>
      <c r="EM205" s="167"/>
      <c r="EN205" s="167"/>
      <c r="EO205" s="167"/>
      <c r="EP205" s="167"/>
      <c r="EQ205" s="167"/>
      <c r="ER205" s="167"/>
      <c r="ES205" s="167"/>
      <c r="ET205" s="167"/>
      <c r="EU205" s="167"/>
      <c r="EV205" s="167"/>
      <c r="EW205" s="167"/>
      <c r="EX205" s="167"/>
      <c r="EY205" s="167"/>
      <c r="EZ205" s="167"/>
      <c r="FA205" s="167"/>
      <c r="FB205" s="167"/>
      <c r="FC205" s="167"/>
      <c r="FD205" s="167"/>
      <c r="FE205" s="167"/>
      <c r="FF205" s="167"/>
      <c r="FG205" s="167"/>
      <c r="FH205" s="167"/>
      <c r="FI205" s="167"/>
      <c r="FJ205" s="167"/>
      <c r="FK205" s="167"/>
      <c r="FL205" s="167"/>
      <c r="FM205" s="167"/>
      <c r="FN205" s="167"/>
      <c r="FO205" s="167"/>
      <c r="FP205" s="167"/>
      <c r="FQ205" s="167"/>
      <c r="FR205" s="167"/>
      <c r="FS205" s="167"/>
      <c r="FT205" s="167"/>
      <c r="FU205" s="167"/>
      <c r="FV205" s="167"/>
      <c r="FW205" s="167"/>
      <c r="FX205" s="167"/>
      <c r="FY205" s="167"/>
      <c r="FZ205" s="167"/>
      <c r="GA205" s="167"/>
      <c r="GB205" s="167"/>
      <c r="GC205" s="167"/>
      <c r="GD205" s="167"/>
      <c r="GE205" s="167"/>
      <c r="GF205" s="167"/>
      <c r="GG205" s="167"/>
      <c r="GH205" s="167"/>
      <c r="GI205" s="167"/>
      <c r="GJ205" s="167"/>
      <c r="GK205" s="167"/>
      <c r="GL205" s="167"/>
      <c r="GM205" s="167"/>
    </row>
    <row r="206" spans="1:195" ht="11.25" customHeight="1" x14ac:dyDescent="0.25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140"/>
      <c r="DE206" s="140"/>
      <c r="DF206" s="140"/>
      <c r="DG206" s="140"/>
      <c r="DH206" s="140"/>
      <c r="DI206" s="140"/>
      <c r="DJ206" s="140"/>
      <c r="DK206" s="140"/>
      <c r="DL206" s="140"/>
      <c r="DM206" s="140"/>
      <c r="DN206" s="140"/>
      <c r="DO206" s="140"/>
      <c r="DP206" s="140"/>
      <c r="DQ206" s="140"/>
      <c r="DR206" s="140"/>
      <c r="DS206" s="140"/>
      <c r="DT206" s="140"/>
      <c r="DU206" s="140"/>
      <c r="DV206" s="140"/>
      <c r="DW206" s="140"/>
      <c r="DX206" s="140"/>
      <c r="DY206" s="140"/>
      <c r="DZ206" s="140"/>
      <c r="EA206" s="140"/>
      <c r="EB206" s="140"/>
      <c r="EC206" s="140"/>
      <c r="ED206" s="140"/>
      <c r="EE206" s="140"/>
      <c r="EF206" s="140"/>
      <c r="EG206" s="140"/>
      <c r="EH206" s="140"/>
      <c r="EI206" s="140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126"/>
      <c r="FJ206" s="126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126"/>
    </row>
    <row r="207" spans="1:195" ht="11.25" customHeight="1" x14ac:dyDescent="0.25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6"/>
      <c r="BH207" s="126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6"/>
      <c r="BX207" s="126"/>
      <c r="BY207" s="126"/>
      <c r="BZ207" s="126"/>
      <c r="CA207" s="126"/>
      <c r="CB207" s="126"/>
      <c r="CC207" s="126"/>
      <c r="CD207" s="126"/>
      <c r="CE207" s="126"/>
      <c r="CF207" s="126"/>
      <c r="CG207" s="126"/>
      <c r="CH207" s="126"/>
      <c r="CI207" s="126"/>
      <c r="CJ207" s="126"/>
      <c r="CK207" s="126"/>
      <c r="CL207" s="126"/>
      <c r="CM207" s="126"/>
      <c r="CN207" s="126"/>
      <c r="CO207" s="126"/>
      <c r="CP207" s="126"/>
      <c r="CQ207" s="211"/>
      <c r="CR207" s="211"/>
      <c r="CS207" s="211"/>
      <c r="CT207" s="211"/>
      <c r="CU207" s="211"/>
      <c r="CV207" s="211"/>
      <c r="CW207" s="211"/>
      <c r="CX207" s="211"/>
      <c r="CY207" s="211"/>
      <c r="CZ207" s="211"/>
      <c r="DA207" s="211"/>
      <c r="DB207" s="211"/>
      <c r="DC207" s="211"/>
      <c r="DD207" s="126"/>
      <c r="DE207" s="126"/>
      <c r="DF207" s="126"/>
      <c r="DG207" s="126"/>
      <c r="DH207" s="126"/>
      <c r="DI207" s="126"/>
      <c r="DJ207" s="126"/>
      <c r="DK207" s="126"/>
      <c r="DL207" s="126"/>
      <c r="DM207" s="126"/>
      <c r="DN207" s="126"/>
      <c r="DO207" s="126"/>
      <c r="DP207" s="126"/>
      <c r="DQ207" s="126"/>
      <c r="DR207" s="126"/>
      <c r="DS207" s="126"/>
      <c r="DT207" s="126"/>
      <c r="DU207" s="126"/>
      <c r="DV207" s="126"/>
      <c r="DW207" s="126"/>
      <c r="DX207" s="126"/>
      <c r="DY207" s="126"/>
      <c r="DZ207" s="126"/>
      <c r="EA207" s="126"/>
      <c r="EB207" s="126"/>
      <c r="EC207" s="126"/>
      <c r="ED207" s="126"/>
      <c r="EE207" s="126"/>
      <c r="EF207" s="126"/>
      <c r="EG207" s="126"/>
      <c r="EH207" s="126"/>
      <c r="EI207" s="126"/>
      <c r="EJ207" s="126"/>
      <c r="EK207" s="126"/>
      <c r="EL207" s="126"/>
      <c r="EM207" s="126"/>
      <c r="EN207" s="126"/>
      <c r="EO207" s="126"/>
      <c r="EP207" s="126"/>
      <c r="EQ207" s="126"/>
      <c r="ER207" s="126"/>
      <c r="ES207" s="126"/>
      <c r="ET207" s="126"/>
      <c r="EU207" s="126"/>
      <c r="EV207" s="126"/>
      <c r="EW207" s="126"/>
      <c r="EX207" s="126"/>
      <c r="EY207" s="126"/>
      <c r="EZ207" s="126"/>
      <c r="FA207" s="126"/>
      <c r="FB207" s="126"/>
      <c r="FC207" s="126"/>
      <c r="FD207" s="126"/>
      <c r="FE207" s="126"/>
      <c r="FF207" s="126"/>
      <c r="FG207" s="126"/>
      <c r="FH207" s="126"/>
      <c r="FI207" s="126"/>
      <c r="FJ207" s="126"/>
      <c r="FK207" s="126"/>
      <c r="FL207" s="126"/>
      <c r="FM207" s="126"/>
      <c r="FN207" s="126"/>
      <c r="FO207" s="126"/>
      <c r="FP207" s="126"/>
      <c r="FQ207" s="126"/>
      <c r="FR207" s="126"/>
      <c r="FS207" s="126"/>
      <c r="FT207" s="126"/>
      <c r="FU207" s="126"/>
      <c r="FV207" s="126"/>
      <c r="FW207" s="126"/>
      <c r="FX207" s="126"/>
      <c r="FY207" s="126"/>
      <c r="FZ207" s="126"/>
      <c r="GA207" s="126"/>
      <c r="GB207" s="126"/>
      <c r="GC207" s="126"/>
      <c r="GD207" s="126"/>
      <c r="GE207" s="126"/>
      <c r="GF207" s="126"/>
      <c r="GG207" s="126"/>
      <c r="GH207" s="126"/>
      <c r="GI207" s="126"/>
      <c r="GJ207" s="126"/>
      <c r="GK207" s="126"/>
      <c r="GL207" s="126"/>
      <c r="GM207" s="126"/>
    </row>
    <row r="208" spans="1:195" ht="11.25" customHeight="1" x14ac:dyDescent="0.25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  <c r="BG208" s="126"/>
      <c r="BH208" s="126"/>
      <c r="BI208" s="126"/>
      <c r="BJ208" s="126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6"/>
      <c r="BX208" s="126"/>
      <c r="BY208" s="126"/>
      <c r="BZ208" s="126"/>
      <c r="CA208" s="126"/>
      <c r="CB208" s="126"/>
      <c r="CC208" s="126"/>
      <c r="CD208" s="126"/>
      <c r="CE208" s="126"/>
      <c r="CF208" s="126"/>
      <c r="CG208" s="126"/>
      <c r="CH208" s="126"/>
      <c r="CI208" s="126"/>
      <c r="CJ208" s="463" t="s">
        <v>671</v>
      </c>
      <c r="CK208" s="463"/>
      <c r="CL208" s="463"/>
      <c r="CM208" s="463"/>
      <c r="CN208" s="463"/>
      <c r="CO208" s="463"/>
      <c r="CP208" s="127"/>
      <c r="CQ208" s="238"/>
      <c r="CR208" s="197"/>
      <c r="CS208" s="237"/>
      <c r="CT208" s="237"/>
      <c r="CU208" s="197"/>
      <c r="CV208" s="199"/>
      <c r="CW208" s="199"/>
      <c r="CX208" s="199"/>
      <c r="CY208" s="199"/>
      <c r="CZ208" s="199"/>
      <c r="DA208" s="199"/>
      <c r="DB208" s="199"/>
      <c r="DC208" s="199"/>
      <c r="DD208" s="181"/>
      <c r="DE208" s="126"/>
      <c r="DF208" s="126"/>
      <c r="DG208" s="126"/>
      <c r="DH208" s="126"/>
      <c r="DI208" s="126"/>
      <c r="DJ208" s="126"/>
      <c r="DK208" s="126"/>
      <c r="DL208" s="126"/>
      <c r="DM208" s="126"/>
      <c r="DN208" s="126"/>
      <c r="DO208" s="126"/>
      <c r="DP208" s="126"/>
      <c r="DQ208" s="126"/>
      <c r="DR208" s="126"/>
      <c r="DS208" s="126"/>
      <c r="DT208" s="126"/>
      <c r="DU208" s="126"/>
      <c r="DV208" s="126"/>
      <c r="DW208" s="126"/>
      <c r="DX208" s="126"/>
      <c r="DY208" s="126"/>
      <c r="DZ208" s="126"/>
      <c r="EA208" s="126"/>
      <c r="EB208" s="126"/>
      <c r="EC208" s="126"/>
      <c r="ED208" s="126"/>
      <c r="EE208" s="126"/>
      <c r="EF208" s="126"/>
      <c r="EG208" s="126"/>
      <c r="EH208" s="126"/>
      <c r="EI208" s="126"/>
      <c r="EJ208" s="126"/>
      <c r="EK208" s="126"/>
      <c r="EL208" s="126"/>
      <c r="EM208" s="126"/>
      <c r="EN208" s="126"/>
      <c r="EO208" s="126"/>
      <c r="EP208" s="126"/>
      <c r="EQ208" s="126"/>
      <c r="ER208" s="126"/>
      <c r="ES208" s="126"/>
      <c r="ET208" s="126"/>
      <c r="EU208" s="126"/>
      <c r="EV208" s="126"/>
      <c r="EW208" s="126"/>
      <c r="EX208" s="126"/>
      <c r="EY208" s="126"/>
      <c r="EZ208" s="126"/>
      <c r="FA208" s="126"/>
      <c r="FB208" s="126"/>
      <c r="FC208" s="126"/>
      <c r="FD208" s="126"/>
      <c r="FE208" s="126"/>
      <c r="FF208" s="126"/>
      <c r="FG208" s="126"/>
      <c r="FH208" s="126"/>
      <c r="FI208" s="126"/>
      <c r="FJ208" s="126"/>
      <c r="FK208" s="126"/>
      <c r="FL208" s="126"/>
      <c r="FM208" s="126"/>
      <c r="FN208" s="126"/>
      <c r="FO208" s="126"/>
      <c r="FP208" s="126"/>
      <c r="FQ208" s="126"/>
      <c r="FR208" s="126"/>
      <c r="FS208" s="126"/>
      <c r="FT208" s="126"/>
      <c r="FU208" s="126"/>
      <c r="FV208" s="126"/>
      <c r="FW208" s="126"/>
      <c r="FX208" s="126"/>
      <c r="FY208" s="126"/>
      <c r="FZ208" s="126"/>
      <c r="GA208" s="126"/>
      <c r="GB208" s="126"/>
      <c r="GC208" s="126"/>
      <c r="GD208" s="126"/>
      <c r="GE208" s="126"/>
      <c r="GF208" s="126"/>
      <c r="GG208" s="126"/>
      <c r="GH208" s="126"/>
      <c r="GI208" s="126"/>
      <c r="GJ208" s="126"/>
      <c r="GK208" s="126"/>
      <c r="GL208" s="126"/>
      <c r="GM208" s="126"/>
    </row>
    <row r="209" spans="1:195" ht="11.25" customHeight="1" x14ac:dyDescent="0.25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463" t="s">
        <v>672</v>
      </c>
      <c r="CK209" s="463"/>
      <c r="CL209" s="463"/>
      <c r="CM209" s="463"/>
      <c r="CN209" s="463"/>
      <c r="CO209" s="463"/>
      <c r="CP209" s="127"/>
      <c r="CQ209" s="238"/>
      <c r="CR209" s="197"/>
      <c r="CS209" s="237"/>
      <c r="CT209" s="237"/>
      <c r="CU209" s="197"/>
      <c r="CV209" s="199"/>
      <c r="CW209" s="199"/>
      <c r="CX209" s="199"/>
      <c r="CY209" s="199"/>
      <c r="CZ209" s="199"/>
      <c r="DA209" s="199"/>
      <c r="DB209" s="199"/>
      <c r="DC209" s="199"/>
      <c r="DD209" s="181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6"/>
      <c r="DX209" s="126"/>
      <c r="DY209" s="126"/>
      <c r="DZ209" s="126"/>
      <c r="EA209" s="126"/>
      <c r="EB209" s="126"/>
      <c r="EC209" s="126"/>
      <c r="ED209" s="126"/>
      <c r="EE209" s="126"/>
      <c r="EF209" s="126"/>
      <c r="EG209" s="126"/>
      <c r="EH209" s="126"/>
      <c r="EI209" s="126"/>
      <c r="EJ209" s="126"/>
      <c r="EK209" s="126"/>
      <c r="EL209" s="126"/>
      <c r="EM209" s="126"/>
      <c r="EN209" s="126"/>
      <c r="EO209" s="126"/>
      <c r="EP209" s="126"/>
      <c r="EQ209" s="126"/>
      <c r="ER209" s="126"/>
      <c r="ES209" s="126"/>
      <c r="ET209" s="126"/>
      <c r="EU209" s="126"/>
      <c r="EV209" s="126"/>
      <c r="EW209" s="126"/>
      <c r="EX209" s="126"/>
      <c r="EY209" s="126"/>
      <c r="EZ209" s="126"/>
      <c r="FA209" s="126"/>
      <c r="FB209" s="126"/>
      <c r="FC209" s="126"/>
      <c r="FD209" s="126"/>
      <c r="FE209" s="126"/>
      <c r="FF209" s="126"/>
      <c r="FG209" s="126"/>
      <c r="FH209" s="126"/>
      <c r="FI209" s="126"/>
      <c r="FJ209" s="126"/>
      <c r="FK209" s="126"/>
      <c r="FL209" s="126"/>
      <c r="FM209" s="126"/>
      <c r="FN209" s="126"/>
      <c r="FO209" s="126"/>
      <c r="FP209" s="126"/>
      <c r="FQ209" s="126"/>
      <c r="FR209" s="126"/>
      <c r="FS209" s="126"/>
      <c r="FT209" s="126"/>
      <c r="FU209" s="126"/>
      <c r="FV209" s="126"/>
      <c r="FW209" s="126"/>
      <c r="FX209" s="126"/>
      <c r="FY209" s="126"/>
      <c r="FZ209" s="126"/>
      <c r="GA209" s="126"/>
      <c r="GB209" s="126"/>
      <c r="GC209" s="126"/>
      <c r="GD209" s="126"/>
      <c r="GE209" s="126"/>
      <c r="GF209" s="126"/>
      <c r="GG209" s="126"/>
      <c r="GH209" s="126"/>
      <c r="GI209" s="126"/>
      <c r="GJ209" s="126"/>
      <c r="GK209" s="126"/>
      <c r="GL209" s="126"/>
      <c r="GM209" s="126"/>
    </row>
    <row r="210" spans="1:195" ht="11.25" customHeight="1" x14ac:dyDescent="0.25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  <c r="BG210" s="126"/>
      <c r="BH210" s="126"/>
      <c r="BI210" s="126"/>
      <c r="BJ210" s="126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6"/>
      <c r="BX210" s="126"/>
      <c r="BY210" s="126"/>
      <c r="BZ210" s="126"/>
      <c r="CA210" s="126"/>
      <c r="CB210" s="126"/>
      <c r="CC210" s="126"/>
      <c r="CD210" s="126"/>
      <c r="CE210" s="126"/>
      <c r="CF210" s="126"/>
      <c r="CG210" s="126"/>
      <c r="CH210" s="126"/>
      <c r="CI210" s="126"/>
      <c r="CJ210" s="463" t="s">
        <v>673</v>
      </c>
      <c r="CK210" s="463"/>
      <c r="CL210" s="463"/>
      <c r="CM210" s="463"/>
      <c r="CN210" s="463"/>
      <c r="CO210" s="463"/>
      <c r="CP210" s="127"/>
      <c r="CQ210" s="238"/>
      <c r="CR210" s="197"/>
      <c r="CS210" s="237"/>
      <c r="CT210" s="237"/>
      <c r="CU210" s="197"/>
      <c r="CV210" s="199"/>
      <c r="CW210" s="199"/>
      <c r="CX210" s="199"/>
      <c r="CY210" s="199"/>
      <c r="CZ210" s="199"/>
      <c r="DA210" s="199"/>
      <c r="DB210" s="199"/>
      <c r="DC210" s="199"/>
      <c r="DD210" s="181"/>
      <c r="DE210" s="126"/>
      <c r="DF210" s="126"/>
      <c r="DG210" s="126"/>
      <c r="DH210" s="126"/>
      <c r="DI210" s="126"/>
      <c r="DJ210" s="126"/>
      <c r="DK210" s="126"/>
      <c r="DL210" s="126"/>
      <c r="DM210" s="126"/>
      <c r="DN210" s="126"/>
      <c r="DO210" s="126"/>
      <c r="DP210" s="126"/>
      <c r="DQ210" s="126"/>
      <c r="DR210" s="126"/>
      <c r="DS210" s="126"/>
      <c r="DT210" s="126"/>
      <c r="DU210" s="126"/>
      <c r="DV210" s="126"/>
      <c r="DW210" s="126"/>
      <c r="DX210" s="126"/>
      <c r="DY210" s="126"/>
      <c r="DZ210" s="126"/>
      <c r="EA210" s="126"/>
      <c r="EB210" s="126"/>
      <c r="EC210" s="126"/>
      <c r="ED210" s="126"/>
      <c r="EE210" s="126"/>
      <c r="EF210" s="126"/>
      <c r="EG210" s="126"/>
      <c r="EH210" s="126"/>
      <c r="EI210" s="126"/>
      <c r="EJ210" s="126"/>
      <c r="EK210" s="126"/>
      <c r="EL210" s="126"/>
      <c r="EM210" s="126"/>
      <c r="EN210" s="126"/>
      <c r="EO210" s="126"/>
      <c r="EP210" s="126"/>
      <c r="EQ210" s="126"/>
      <c r="ER210" s="126"/>
      <c r="ES210" s="126"/>
      <c r="ET210" s="126"/>
      <c r="EU210" s="126"/>
      <c r="EV210" s="126"/>
      <c r="EW210" s="126"/>
      <c r="EX210" s="126"/>
      <c r="EY210" s="126"/>
      <c r="EZ210" s="126"/>
      <c r="FA210" s="126"/>
      <c r="FB210" s="126"/>
      <c r="FC210" s="126"/>
      <c r="FD210" s="126"/>
      <c r="FE210" s="126"/>
      <c r="FF210" s="126"/>
      <c r="FG210" s="126"/>
      <c r="FH210" s="126"/>
      <c r="FI210" s="126"/>
      <c r="FJ210" s="126"/>
      <c r="FK210" s="126"/>
      <c r="FL210" s="126"/>
      <c r="FM210" s="126"/>
      <c r="FN210" s="126"/>
      <c r="FO210" s="126"/>
      <c r="FP210" s="126"/>
      <c r="FQ210" s="126"/>
      <c r="FR210" s="126"/>
      <c r="FS210" s="126"/>
      <c r="FT210" s="126"/>
      <c r="FU210" s="126"/>
      <c r="FV210" s="126"/>
      <c r="FW210" s="126"/>
      <c r="FX210" s="126"/>
      <c r="FY210" s="126"/>
      <c r="FZ210" s="126"/>
      <c r="GA210" s="126"/>
      <c r="GB210" s="126"/>
      <c r="GC210" s="126"/>
      <c r="GD210" s="126"/>
      <c r="GE210" s="126"/>
      <c r="GF210" s="126"/>
      <c r="GG210" s="126"/>
      <c r="GH210" s="126"/>
      <c r="GI210" s="126"/>
      <c r="GJ210" s="126"/>
      <c r="GK210" s="126"/>
      <c r="GL210" s="126"/>
      <c r="GM210" s="126"/>
    </row>
    <row r="211" spans="1:195" ht="11.25" customHeight="1" x14ac:dyDescent="0.25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126"/>
      <c r="CD211" s="126"/>
      <c r="CE211" s="126"/>
      <c r="CF211" s="126"/>
      <c r="CG211" s="126"/>
      <c r="CH211" s="126"/>
      <c r="CI211" s="126"/>
      <c r="CJ211" s="463" t="s">
        <v>674</v>
      </c>
      <c r="CK211" s="463"/>
      <c r="CL211" s="463"/>
      <c r="CM211" s="463"/>
      <c r="CN211" s="463"/>
      <c r="CO211" s="463"/>
      <c r="CP211" s="127"/>
      <c r="CQ211" s="238"/>
      <c r="CR211" s="197"/>
      <c r="CS211" s="237"/>
      <c r="CT211" s="237"/>
      <c r="CU211" s="197"/>
      <c r="CV211" s="199"/>
      <c r="CW211" s="199"/>
      <c r="CX211" s="199"/>
      <c r="CY211" s="199"/>
      <c r="CZ211" s="199"/>
      <c r="DA211" s="199"/>
      <c r="DB211" s="199"/>
      <c r="DC211" s="199"/>
      <c r="DD211" s="181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126"/>
      <c r="FJ211" s="126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126"/>
    </row>
    <row r="212" spans="1:195" ht="11.25" customHeight="1" x14ac:dyDescent="0.25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/>
      <c r="BB212" s="126"/>
      <c r="BC212" s="126"/>
      <c r="BD212" s="126"/>
      <c r="BE212" s="126"/>
      <c r="BF212" s="126"/>
      <c r="BG212" s="126"/>
      <c r="BH212" s="126"/>
      <c r="BI212" s="126"/>
      <c r="BJ212" s="126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6"/>
      <c r="BX212" s="126"/>
      <c r="BY212" s="126"/>
      <c r="BZ212" s="126"/>
      <c r="CA212" s="126"/>
      <c r="CB212" s="126"/>
      <c r="CC212" s="126"/>
      <c r="CD212" s="126"/>
      <c r="CE212" s="126"/>
      <c r="CF212" s="126"/>
      <c r="CG212" s="126"/>
      <c r="CH212" s="126"/>
      <c r="CI212" s="126"/>
      <c r="CJ212" s="167"/>
      <c r="CK212" s="167"/>
      <c r="CL212" s="167"/>
      <c r="CM212" s="167"/>
      <c r="CN212" s="167"/>
      <c r="CO212" s="167"/>
      <c r="CP212" s="126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126"/>
      <c r="FJ212" s="126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126"/>
    </row>
    <row r="213" spans="1:195" ht="11.25" customHeight="1" x14ac:dyDescent="0.25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26"/>
      <c r="CA213" s="126"/>
      <c r="CB213" s="126"/>
      <c r="CC213" s="126"/>
      <c r="CD213" s="126"/>
      <c r="CE213" s="126"/>
      <c r="CF213" s="126"/>
      <c r="CG213" s="126"/>
      <c r="CH213" s="126"/>
      <c r="CI213" s="126"/>
      <c r="CJ213" s="463" t="s">
        <v>675</v>
      </c>
      <c r="CK213" s="463"/>
      <c r="CL213" s="463"/>
      <c r="CM213" s="463"/>
      <c r="CN213" s="463"/>
      <c r="CO213" s="463"/>
      <c r="CP213" s="127"/>
      <c r="CQ213" s="238" t="s">
        <v>75</v>
      </c>
      <c r="CR213" s="197"/>
      <c r="CS213" s="239"/>
      <c r="CT213" s="239"/>
      <c r="CU213" s="197"/>
      <c r="CV213" s="190">
        <f>IF(CQ213="да",CW213*CI213/1000,0)</f>
        <v>0</v>
      </c>
      <c r="CW213" s="190">
        <f>CX213-IF(CZ213&gt;0,0,CZ213)*DC213</f>
        <v>47250</v>
      </c>
      <c r="CX213" s="212">
        <f>CY213+750</f>
        <v>11175</v>
      </c>
      <c r="CY213" s="212">
        <v>10425</v>
      </c>
      <c r="CZ213" s="190">
        <f>DA213-DB213</f>
        <v>-55500</v>
      </c>
      <c r="DA213" s="212">
        <f>IF(AB213="январь",EXPORT_PRICE_DIESEL_5_JAN,IF(AB213="февраль",EXPORT_PRICE_DIESEL_5_FEB,IF(AB213="март",EXPORT_PRICE_DIESEL_5_MAR,0)))</f>
        <v>0</v>
      </c>
      <c r="DB213" s="282">
        <v>55500</v>
      </c>
      <c r="DC213" s="280">
        <v>0.65</v>
      </c>
      <c r="DD213" s="181"/>
      <c r="DE213" s="126"/>
      <c r="DF213" s="126"/>
      <c r="DG213" s="126"/>
      <c r="DH213" s="126"/>
      <c r="DI213" s="126"/>
      <c r="DJ213" s="126"/>
      <c r="DK213" s="126"/>
      <c r="DL213" s="126"/>
      <c r="DM213" s="126"/>
      <c r="DN213" s="126"/>
      <c r="DO213" s="126"/>
      <c r="DP213" s="126"/>
      <c r="DQ213" s="126"/>
      <c r="DR213" s="126"/>
      <c r="DS213" s="126"/>
      <c r="DT213" s="126"/>
      <c r="DU213" s="126"/>
      <c r="DV213" s="126"/>
      <c r="DW213" s="126"/>
      <c r="DX213" s="126"/>
      <c r="DY213" s="126"/>
      <c r="DZ213" s="126"/>
      <c r="EA213" s="126"/>
      <c r="EB213" s="126"/>
      <c r="EC213" s="126"/>
      <c r="ED213" s="126"/>
      <c r="EE213" s="126"/>
      <c r="EF213" s="126"/>
      <c r="EG213" s="126"/>
      <c r="EH213" s="126"/>
      <c r="EI213" s="126"/>
      <c r="EJ213" s="126"/>
      <c r="EK213" s="126"/>
      <c r="EL213" s="126"/>
      <c r="EM213" s="126"/>
      <c r="EN213" s="126"/>
      <c r="EO213" s="126"/>
      <c r="EP213" s="126"/>
      <c r="EQ213" s="126"/>
      <c r="ER213" s="126"/>
      <c r="ES213" s="126"/>
      <c r="ET213" s="126"/>
      <c r="EU213" s="126"/>
      <c r="EV213" s="126"/>
      <c r="EW213" s="126"/>
      <c r="EX213" s="126"/>
      <c r="EY213" s="126"/>
      <c r="EZ213" s="126"/>
      <c r="FA213" s="126"/>
      <c r="FB213" s="126"/>
      <c r="FC213" s="126"/>
      <c r="FD213" s="126"/>
      <c r="FE213" s="126"/>
      <c r="FF213" s="126"/>
      <c r="FG213" s="126"/>
      <c r="FH213" s="126"/>
      <c r="FI213" s="126"/>
      <c r="FJ213" s="126"/>
      <c r="FK213" s="126"/>
      <c r="FL213" s="126"/>
      <c r="FM213" s="126"/>
      <c r="FN213" s="126"/>
      <c r="FO213" s="126"/>
      <c r="FP213" s="126"/>
      <c r="FQ213" s="126"/>
      <c r="FR213" s="126"/>
      <c r="FS213" s="126"/>
      <c r="FT213" s="126"/>
      <c r="FU213" s="126"/>
      <c r="FV213" s="126"/>
      <c r="FW213" s="126"/>
      <c r="FX213" s="126"/>
      <c r="FY213" s="126"/>
      <c r="FZ213" s="126"/>
      <c r="GA213" s="126"/>
      <c r="GB213" s="126"/>
      <c r="GC213" s="126"/>
      <c r="GD213" s="126"/>
      <c r="GE213" s="126"/>
      <c r="GF213" s="126"/>
      <c r="GG213" s="126"/>
      <c r="GH213" s="126"/>
      <c r="GI213" s="126"/>
      <c r="GJ213" s="126"/>
      <c r="GK213" s="126"/>
      <c r="GL213" s="126"/>
      <c r="GM213" s="126"/>
    </row>
    <row r="214" spans="1:195" ht="11.25" customHeight="1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/>
      <c r="BB214" s="126"/>
      <c r="BC214" s="126"/>
      <c r="BD214" s="126"/>
      <c r="BE214" s="126"/>
      <c r="BF214" s="126"/>
      <c r="BG214" s="126"/>
      <c r="BH214" s="126"/>
      <c r="BI214" s="126"/>
      <c r="BJ214" s="126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6"/>
      <c r="BX214" s="126"/>
      <c r="BY214" s="126"/>
      <c r="BZ214" s="126"/>
      <c r="CA214" s="126"/>
      <c r="CB214" s="126"/>
      <c r="CC214" s="126"/>
      <c r="CD214" s="126"/>
      <c r="CE214" s="126"/>
      <c r="CF214" s="126"/>
      <c r="CG214" s="126"/>
      <c r="CH214" s="126"/>
      <c r="CI214" s="126"/>
      <c r="CJ214" s="463" t="s">
        <v>676</v>
      </c>
      <c r="CK214" s="463"/>
      <c r="CL214" s="463"/>
      <c r="CM214" s="463"/>
      <c r="CN214" s="463"/>
      <c r="CO214" s="463"/>
      <c r="CP214" s="127"/>
      <c r="CQ214" s="238" t="s">
        <v>75</v>
      </c>
      <c r="CR214" s="197"/>
      <c r="CS214" s="239"/>
      <c r="CT214" s="239"/>
      <c r="CU214" s="197"/>
      <c r="CV214" s="190">
        <f>IF(CQ214="да",CW214*CI214/1000,0)</f>
        <v>0</v>
      </c>
      <c r="CW214" s="190">
        <f>CX214-IF(CZ214&gt;0,0,CZ214)*DC214</f>
        <v>47250</v>
      </c>
      <c r="CX214" s="212">
        <f>CY214+750</f>
        <v>11175</v>
      </c>
      <c r="CY214" s="212">
        <v>10425</v>
      </c>
      <c r="CZ214" s="190">
        <f>DA214-DB214</f>
        <v>-55500</v>
      </c>
      <c r="DA214" s="212">
        <f>IF(AB214="апрель",EXPORT_PRICE_DIESEL_5_APR,IF(AB214="май",EXPORT_PRICE_DIESEL_5_MAY,IF(AB214="июнь",EXPORT_PRICE_DIESEL_5_JUN,0)))</f>
        <v>0</v>
      </c>
      <c r="DB214" s="282">
        <v>55500</v>
      </c>
      <c r="DC214" s="280">
        <v>0.65</v>
      </c>
      <c r="DD214" s="181"/>
      <c r="DE214" s="126"/>
      <c r="DF214" s="126"/>
      <c r="DG214" s="126"/>
      <c r="DH214" s="126"/>
      <c r="DI214" s="126"/>
      <c r="DJ214" s="126"/>
      <c r="DK214" s="126"/>
      <c r="DL214" s="126"/>
      <c r="DM214" s="126"/>
      <c r="DN214" s="126"/>
      <c r="DO214" s="126"/>
      <c r="DP214" s="126"/>
      <c r="DQ214" s="126"/>
      <c r="DR214" s="126"/>
      <c r="DS214" s="126"/>
      <c r="DT214" s="126"/>
      <c r="DU214" s="126"/>
      <c r="DV214" s="126"/>
      <c r="DW214" s="126"/>
      <c r="DX214" s="126"/>
      <c r="DY214" s="126"/>
      <c r="DZ214" s="126"/>
      <c r="EA214" s="126"/>
      <c r="EB214" s="126"/>
      <c r="EC214" s="126"/>
      <c r="ED214" s="126"/>
      <c r="EE214" s="126"/>
      <c r="EF214" s="126"/>
      <c r="EG214" s="126"/>
      <c r="EH214" s="126"/>
      <c r="EI214" s="126"/>
      <c r="EJ214" s="126"/>
      <c r="EK214" s="126"/>
      <c r="EL214" s="126"/>
      <c r="EM214" s="126"/>
      <c r="EN214" s="126"/>
      <c r="EO214" s="126"/>
      <c r="EP214" s="126"/>
      <c r="EQ214" s="126"/>
      <c r="ER214" s="126"/>
      <c r="ES214" s="126"/>
      <c r="ET214" s="126"/>
      <c r="EU214" s="126"/>
      <c r="EV214" s="126"/>
      <c r="EW214" s="126"/>
      <c r="EX214" s="126"/>
      <c r="EY214" s="126"/>
      <c r="EZ214" s="126"/>
      <c r="FA214" s="126"/>
      <c r="FB214" s="126"/>
      <c r="FC214" s="126"/>
      <c r="FD214" s="126"/>
      <c r="FE214" s="126"/>
      <c r="FF214" s="126"/>
      <c r="FG214" s="126"/>
      <c r="FH214" s="126"/>
      <c r="FI214" s="126"/>
      <c r="FJ214" s="126"/>
      <c r="FK214" s="126"/>
      <c r="FL214" s="126"/>
      <c r="FM214" s="126"/>
      <c r="FN214" s="126"/>
      <c r="FO214" s="126"/>
      <c r="FP214" s="126"/>
      <c r="FQ214" s="126"/>
      <c r="FR214" s="126"/>
      <c r="FS214" s="126"/>
      <c r="FT214" s="126"/>
      <c r="FU214" s="126"/>
      <c r="FV214" s="126"/>
      <c r="FW214" s="126"/>
      <c r="FX214" s="126"/>
      <c r="FY214" s="126"/>
      <c r="FZ214" s="126"/>
      <c r="GA214" s="126"/>
      <c r="GB214" s="126"/>
      <c r="GC214" s="126"/>
      <c r="GD214" s="126"/>
      <c r="GE214" s="126"/>
      <c r="GF214" s="126"/>
      <c r="GG214" s="126"/>
      <c r="GH214" s="126"/>
      <c r="GI214" s="126"/>
      <c r="GJ214" s="126"/>
      <c r="GK214" s="126"/>
      <c r="GL214" s="126"/>
      <c r="GM214" s="126"/>
    </row>
    <row r="215" spans="1:195" ht="11.25" customHeight="1" x14ac:dyDescent="0.25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/>
      <c r="BB215" s="126"/>
      <c r="BC215" s="126"/>
      <c r="BD215" s="126"/>
      <c r="BE215" s="126"/>
      <c r="BF215" s="126"/>
      <c r="BG215" s="126"/>
      <c r="BH215" s="126"/>
      <c r="BI215" s="126"/>
      <c r="BJ215" s="126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6"/>
      <c r="BX215" s="126"/>
      <c r="BY215" s="126"/>
      <c r="BZ215" s="126"/>
      <c r="CA215" s="126"/>
      <c r="CB215" s="126"/>
      <c r="CC215" s="126"/>
      <c r="CD215" s="126"/>
      <c r="CE215" s="126"/>
      <c r="CF215" s="126"/>
      <c r="CG215" s="126"/>
      <c r="CH215" s="126"/>
      <c r="CI215" s="126"/>
      <c r="CJ215" s="463" t="s">
        <v>677</v>
      </c>
      <c r="CK215" s="463"/>
      <c r="CL215" s="463"/>
      <c r="CM215" s="463"/>
      <c r="CN215" s="463"/>
      <c r="CO215" s="463"/>
      <c r="CP215" s="127"/>
      <c r="CQ215" s="238" t="s">
        <v>75</v>
      </c>
      <c r="CR215" s="197"/>
      <c r="CS215" s="239"/>
      <c r="CT215" s="239"/>
      <c r="CU215" s="197"/>
      <c r="CV215" s="190">
        <f>IF(CQ215="да",CW215*CI215/1000,0)</f>
        <v>0</v>
      </c>
      <c r="CW215" s="190">
        <f>CX215-IF(CZ215&gt;0,0,CZ215)*DC215</f>
        <v>47250</v>
      </c>
      <c r="CX215" s="212">
        <f>CY215+750</f>
        <v>11175</v>
      </c>
      <c r="CY215" s="212">
        <v>10425</v>
      </c>
      <c r="CZ215" s="190">
        <f>DA215-DB215</f>
        <v>-55500</v>
      </c>
      <c r="DA215" s="212">
        <f>IF(AB215="июль",EXPORT_PRICE_DIESEL_5_JUL,IF(AB215="август",EXPORT_PRICE_DIESEL_5_AUG,IF(AB215="сентябрь",EXPORT_PRICE_DIESEL_5_SEP,0)))</f>
        <v>0</v>
      </c>
      <c r="DB215" s="282">
        <v>55500</v>
      </c>
      <c r="DC215" s="280">
        <v>0.65</v>
      </c>
      <c r="DD215" s="181"/>
      <c r="DE215" s="126"/>
      <c r="DF215" s="126"/>
      <c r="DG215" s="126"/>
      <c r="DH215" s="126"/>
      <c r="DI215" s="126"/>
      <c r="DJ215" s="126"/>
      <c r="DK215" s="126"/>
      <c r="DL215" s="126"/>
      <c r="DM215" s="126"/>
      <c r="DN215" s="126"/>
      <c r="DO215" s="126"/>
      <c r="DP215" s="126"/>
      <c r="DQ215" s="126"/>
      <c r="DR215" s="126"/>
      <c r="DS215" s="126"/>
      <c r="DT215" s="126"/>
      <c r="DU215" s="126"/>
      <c r="DV215" s="126"/>
      <c r="DW215" s="126"/>
      <c r="DX215" s="126"/>
      <c r="DY215" s="126"/>
      <c r="DZ215" s="126"/>
      <c r="EA215" s="126"/>
      <c r="EB215" s="126"/>
      <c r="EC215" s="126"/>
      <c r="ED215" s="126"/>
      <c r="EE215" s="126"/>
      <c r="EF215" s="126"/>
      <c r="EG215" s="126"/>
      <c r="EH215" s="126"/>
      <c r="EI215" s="126"/>
      <c r="EJ215" s="126"/>
      <c r="EK215" s="126"/>
      <c r="EL215" s="126"/>
      <c r="EM215" s="126"/>
      <c r="EN215" s="126"/>
      <c r="EO215" s="126"/>
      <c r="EP215" s="126"/>
      <c r="EQ215" s="126"/>
      <c r="ER215" s="126"/>
      <c r="ES215" s="126"/>
      <c r="ET215" s="126"/>
      <c r="EU215" s="126"/>
      <c r="EV215" s="126"/>
      <c r="EW215" s="126"/>
      <c r="EX215" s="126"/>
      <c r="EY215" s="126"/>
      <c r="EZ215" s="126"/>
      <c r="FA215" s="126"/>
      <c r="FB215" s="126"/>
      <c r="FC215" s="126"/>
      <c r="FD215" s="126"/>
      <c r="FE215" s="126"/>
      <c r="FF215" s="126"/>
      <c r="FG215" s="126"/>
      <c r="FH215" s="126"/>
      <c r="FI215" s="126"/>
      <c r="FJ215" s="126"/>
      <c r="FK215" s="126"/>
      <c r="FL215" s="126"/>
      <c r="FM215" s="126"/>
      <c r="FN215" s="126"/>
      <c r="FO215" s="126"/>
      <c r="FP215" s="126"/>
      <c r="FQ215" s="126"/>
      <c r="FR215" s="126"/>
      <c r="FS215" s="126"/>
      <c r="FT215" s="126"/>
      <c r="FU215" s="126"/>
      <c r="FV215" s="126"/>
      <c r="FW215" s="126"/>
      <c r="FX215" s="126"/>
      <c r="FY215" s="126"/>
      <c r="FZ215" s="126"/>
      <c r="GA215" s="126"/>
      <c r="GB215" s="126"/>
      <c r="GC215" s="126"/>
      <c r="GD215" s="126"/>
      <c r="GE215" s="126"/>
      <c r="GF215" s="126"/>
      <c r="GG215" s="126"/>
      <c r="GH215" s="126"/>
      <c r="GI215" s="126"/>
      <c r="GJ215" s="126"/>
      <c r="GK215" s="126"/>
      <c r="GL215" s="126"/>
      <c r="GM215" s="126"/>
    </row>
    <row r="216" spans="1:195" ht="11.25" customHeight="1" x14ac:dyDescent="0.25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/>
      <c r="BB216" s="126"/>
      <c r="BC216" s="126"/>
      <c r="BD216" s="126"/>
      <c r="BE216" s="126"/>
      <c r="BF216" s="126"/>
      <c r="BG216" s="126"/>
      <c r="BH216" s="126"/>
      <c r="BI216" s="126"/>
      <c r="BJ216" s="126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6"/>
      <c r="BX216" s="126"/>
      <c r="BY216" s="126"/>
      <c r="BZ216" s="126"/>
      <c r="CA216" s="126"/>
      <c r="CB216" s="126"/>
      <c r="CC216" s="126"/>
      <c r="CD216" s="126"/>
      <c r="CE216" s="126"/>
      <c r="CF216" s="126"/>
      <c r="CG216" s="126"/>
      <c r="CH216" s="126"/>
      <c r="CI216" s="126"/>
      <c r="CJ216" s="463" t="s">
        <v>678</v>
      </c>
      <c r="CK216" s="463"/>
      <c r="CL216" s="463"/>
      <c r="CM216" s="463"/>
      <c r="CN216" s="463"/>
      <c r="CO216" s="463"/>
      <c r="CP216" s="127"/>
      <c r="CQ216" s="241" t="s">
        <v>75</v>
      </c>
      <c r="CR216" s="213"/>
      <c r="CS216" s="240"/>
      <c r="CT216" s="240"/>
      <c r="CU216" s="213"/>
      <c r="CV216" s="214">
        <f>IF(CQ216="да",CW216*CI216/1000,0)</f>
        <v>0</v>
      </c>
      <c r="CW216" s="214">
        <f>CX216-IF(CZ216&gt;0,0,CZ216)*DC216</f>
        <v>47250</v>
      </c>
      <c r="CX216" s="215">
        <f>CY216+750</f>
        <v>11175</v>
      </c>
      <c r="CY216" s="212">
        <v>10425</v>
      </c>
      <c r="CZ216" s="214">
        <f>DA216-DB216</f>
        <v>-55500</v>
      </c>
      <c r="DA216" s="215">
        <f>IF(AB216="октябрь",EXPORT_PRICE_DIESEL_5_OCT,IF(AB216="ноябрь",EXPORT_PRICE_DIESEL_5_NOV,IF(AB216="декабрь",EXPORT_PRICE_DIESEL_5_DEC,0)))</f>
        <v>0</v>
      </c>
      <c r="DB216" s="282">
        <v>55500</v>
      </c>
      <c r="DC216" s="281">
        <v>0.65</v>
      </c>
      <c r="DD216" s="181"/>
      <c r="DE216" s="126"/>
      <c r="DF216" s="126"/>
      <c r="DG216" s="126"/>
      <c r="DH216" s="126"/>
      <c r="DI216" s="126"/>
      <c r="DJ216" s="126"/>
      <c r="DK216" s="126"/>
      <c r="DL216" s="126"/>
      <c r="DM216" s="126"/>
      <c r="DN216" s="126"/>
      <c r="DO216" s="126"/>
      <c r="DP216" s="126"/>
      <c r="DQ216" s="126"/>
      <c r="DR216" s="126"/>
      <c r="DS216" s="126"/>
      <c r="DT216" s="126"/>
      <c r="DU216" s="126"/>
      <c r="DV216" s="126"/>
      <c r="DW216" s="126"/>
      <c r="DX216" s="126"/>
      <c r="DY216" s="126"/>
      <c r="DZ216" s="126"/>
      <c r="EA216" s="126"/>
      <c r="EB216" s="126"/>
      <c r="EC216" s="126"/>
      <c r="ED216" s="126"/>
      <c r="EE216" s="126"/>
      <c r="EF216" s="126"/>
      <c r="EG216" s="126"/>
      <c r="EH216" s="126"/>
      <c r="EI216" s="126"/>
      <c r="EJ216" s="126"/>
      <c r="EK216" s="126"/>
      <c r="EL216" s="126"/>
      <c r="EM216" s="126"/>
      <c r="EN216" s="126"/>
      <c r="EO216" s="126"/>
      <c r="EP216" s="126"/>
      <c r="EQ216" s="126"/>
      <c r="ER216" s="126"/>
      <c r="ES216" s="126"/>
      <c r="ET216" s="126"/>
      <c r="EU216" s="126"/>
      <c r="EV216" s="126"/>
      <c r="EW216" s="126"/>
      <c r="EX216" s="126"/>
      <c r="EY216" s="126"/>
      <c r="EZ216" s="126"/>
      <c r="FA216" s="126"/>
      <c r="FB216" s="126"/>
      <c r="FC216" s="126"/>
      <c r="FD216" s="126"/>
      <c r="FE216" s="126"/>
      <c r="FF216" s="126"/>
      <c r="FG216" s="126"/>
      <c r="FH216" s="126"/>
      <c r="FI216" s="126"/>
      <c r="FJ216" s="126"/>
      <c r="FK216" s="126"/>
      <c r="FL216" s="126"/>
      <c r="FM216" s="126"/>
      <c r="FN216" s="126"/>
      <c r="FO216" s="126"/>
      <c r="FP216" s="126"/>
      <c r="FQ216" s="126"/>
      <c r="FR216" s="126"/>
      <c r="FS216" s="126"/>
      <c r="FT216" s="126"/>
      <c r="FU216" s="126"/>
      <c r="FV216" s="126"/>
      <c r="FW216" s="126"/>
      <c r="FX216" s="126"/>
      <c r="FY216" s="126"/>
      <c r="FZ216" s="126"/>
      <c r="GA216" s="126"/>
      <c r="GB216" s="126"/>
      <c r="GC216" s="126"/>
      <c r="GD216" s="126"/>
      <c r="GE216" s="126"/>
      <c r="GF216" s="126"/>
      <c r="GG216" s="126"/>
      <c r="GH216" s="126"/>
      <c r="GI216" s="126"/>
      <c r="GJ216" s="126"/>
      <c r="GK216" s="126"/>
      <c r="GL216" s="126"/>
      <c r="GM216" s="126"/>
    </row>
  </sheetData>
  <sheetProtection insertRows="0" deleteColumns="0" deleteRows="0" sort="0" autoFilter="0"/>
  <mergeCells count="140">
    <mergeCell ref="A3:B3"/>
    <mergeCell ref="A7:B7"/>
    <mergeCell ref="F8:F9"/>
    <mergeCell ref="G8:G9"/>
    <mergeCell ref="H8:H9"/>
    <mergeCell ref="I8:I9"/>
    <mergeCell ref="G29:J29"/>
    <mergeCell ref="G30:J30"/>
    <mergeCell ref="G31:I32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G58:I58"/>
    <mergeCell ref="G59:I59"/>
    <mergeCell ref="G60:I60"/>
    <mergeCell ref="G61:I61"/>
    <mergeCell ref="G62:I62"/>
    <mergeCell ref="G63:I63"/>
    <mergeCell ref="I46:I47"/>
    <mergeCell ref="I48:J48"/>
    <mergeCell ref="I49:I50"/>
    <mergeCell ref="G51:G55"/>
    <mergeCell ref="H51:I52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64:I64"/>
    <mergeCell ref="G65:I65"/>
    <mergeCell ref="G66:I66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H112:H116"/>
    <mergeCell ref="I112:I113"/>
    <mergeCell ref="I114:J114"/>
    <mergeCell ref="I115:I116"/>
    <mergeCell ref="K140:K141"/>
    <mergeCell ref="L140:L141"/>
    <mergeCell ref="M140:M141"/>
    <mergeCell ref="A145:B145"/>
    <mergeCell ref="J146:J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V146:V161"/>
    <mergeCell ref="W146:W161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</mergeCells>
  <dataValidations count="6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1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 AC151 AC152 AC153" xr:uid="{00000000-0002-0000-0700-000002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3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51 AW152 AW153 AW173 AW175 AW177 AW179 AW191 AW192 AW193 AW195 AW196 AW197 AW199 AW200 AW201 AW203 AW204 AW205" xr:uid="{00000000-0002-0000-0700-000004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51 BD152 BD153 BD173 BD175 BD177 BD179 BD191 BD192 BD193 BD195 BD196 BD197 BD199 BD200 BD201 BD203 BD204 BD205" xr:uid="{00000000-0002-0000-0700-000005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291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81"/>
  <sheetViews>
    <sheetView showGridLines="0" zoomScale="80" workbookViewId="0"/>
  </sheetViews>
  <sheetFormatPr defaultRowHeight="10.5" customHeight="1" x14ac:dyDescent="0.25"/>
  <cols>
    <col min="1" max="1" width="9.140625" style="291"/>
    <col min="2" max="2" width="38.7109375" style="291" customWidth="1"/>
    <col min="3" max="3" width="79.7109375" style="291" customWidth="1"/>
  </cols>
  <sheetData>
    <row r="1" spans="2:3" ht="11.25" customHeight="1" x14ac:dyDescent="0.25">
      <c r="B1" s="291" t="s">
        <v>679</v>
      </c>
      <c r="C1" s="291" t="s">
        <v>680</v>
      </c>
    </row>
    <row r="2" spans="2:3" ht="11.25" customHeight="1" x14ac:dyDescent="0.25">
      <c r="B2" s="83" t="s">
        <v>681</v>
      </c>
      <c r="C2" s="83" t="s">
        <v>682</v>
      </c>
    </row>
    <row r="3" spans="2:3" ht="11.25" customHeight="1" x14ac:dyDescent="0.25">
      <c r="B3" s="83" t="s">
        <v>683</v>
      </c>
      <c r="C3" s="83" t="s">
        <v>684</v>
      </c>
    </row>
    <row r="4" spans="2:3" ht="11.25" customHeight="1" x14ac:dyDescent="0.25">
      <c r="B4" s="83" t="s">
        <v>683</v>
      </c>
      <c r="C4" s="83" t="s">
        <v>685</v>
      </c>
    </row>
    <row r="5" spans="2:3" ht="11.25" customHeight="1" x14ac:dyDescent="0.25">
      <c r="B5" s="83" t="s">
        <v>686</v>
      </c>
      <c r="C5" s="83" t="s">
        <v>687</v>
      </c>
    </row>
    <row r="6" spans="2:3" ht="11.25" customHeight="1" x14ac:dyDescent="0.25">
      <c r="B6" s="83" t="s">
        <v>688</v>
      </c>
      <c r="C6" s="83" t="s">
        <v>689</v>
      </c>
    </row>
    <row r="7" spans="2:3" ht="11.25" customHeight="1" x14ac:dyDescent="0.25">
      <c r="B7" s="83" t="s">
        <v>690</v>
      </c>
      <c r="C7" s="83" t="s">
        <v>691</v>
      </c>
    </row>
    <row r="8" spans="2:3" ht="11.25" customHeight="1" x14ac:dyDescent="0.25">
      <c r="B8" s="83" t="s">
        <v>692</v>
      </c>
      <c r="C8" s="83" t="s">
        <v>689</v>
      </c>
    </row>
    <row r="9" spans="2:3" ht="11.25" customHeight="1" x14ac:dyDescent="0.25">
      <c r="B9" s="83" t="s">
        <v>693</v>
      </c>
      <c r="C9" s="83" t="s">
        <v>694</v>
      </c>
    </row>
    <row r="10" spans="2:3" ht="11.25" customHeight="1" x14ac:dyDescent="0.25">
      <c r="B10" s="83" t="s">
        <v>693</v>
      </c>
      <c r="C10" s="83" t="s">
        <v>695</v>
      </c>
    </row>
    <row r="11" spans="2:3" ht="11.25" customHeight="1" x14ac:dyDescent="0.25">
      <c r="B11" s="83" t="s">
        <v>693</v>
      </c>
      <c r="C11" s="83" t="s">
        <v>696</v>
      </c>
    </row>
    <row r="12" spans="2:3" ht="11.25" customHeight="1" x14ac:dyDescent="0.25">
      <c r="B12" s="83" t="s">
        <v>697</v>
      </c>
      <c r="C12" s="83" t="s">
        <v>698</v>
      </c>
    </row>
    <row r="13" spans="2:3" ht="11.25" customHeight="1" x14ac:dyDescent="0.25">
      <c r="B13" s="83" t="s">
        <v>697</v>
      </c>
      <c r="C13" s="83" t="s">
        <v>699</v>
      </c>
    </row>
    <row r="14" spans="2:3" ht="11.25" customHeight="1" x14ac:dyDescent="0.25">
      <c r="B14" s="83" t="s">
        <v>697</v>
      </c>
      <c r="C14" s="83" t="s">
        <v>700</v>
      </c>
    </row>
    <row r="15" spans="2:3" ht="11.25" customHeight="1" x14ac:dyDescent="0.25">
      <c r="B15" s="83" t="s">
        <v>697</v>
      </c>
      <c r="C15" s="83" t="s">
        <v>701</v>
      </c>
    </row>
    <row r="16" spans="2:3" ht="11.25" customHeight="1" x14ac:dyDescent="0.25">
      <c r="B16" s="83" t="s">
        <v>697</v>
      </c>
      <c r="C16" s="83" t="s">
        <v>702</v>
      </c>
    </row>
    <row r="17" spans="2:3" ht="11.25" customHeight="1" x14ac:dyDescent="0.25">
      <c r="B17" s="83" t="s">
        <v>697</v>
      </c>
      <c r="C17" s="83" t="s">
        <v>703</v>
      </c>
    </row>
    <row r="18" spans="2:3" ht="11.25" customHeight="1" x14ac:dyDescent="0.25">
      <c r="B18" s="83" t="s">
        <v>697</v>
      </c>
      <c r="C18" s="83" t="s">
        <v>704</v>
      </c>
    </row>
    <row r="19" spans="2:3" ht="11.25" customHeight="1" x14ac:dyDescent="0.25">
      <c r="B19" s="83" t="s">
        <v>697</v>
      </c>
      <c r="C19" s="83" t="s">
        <v>705</v>
      </c>
    </row>
    <row r="20" spans="2:3" ht="11.25" customHeight="1" x14ac:dyDescent="0.25">
      <c r="B20" s="83" t="s">
        <v>697</v>
      </c>
      <c r="C20" s="83" t="s">
        <v>706</v>
      </c>
    </row>
    <row r="21" spans="2:3" ht="11.25" customHeight="1" x14ac:dyDescent="0.25">
      <c r="B21" s="83" t="s">
        <v>697</v>
      </c>
      <c r="C21" s="83" t="s">
        <v>707</v>
      </c>
    </row>
    <row r="22" spans="2:3" ht="11.25" customHeight="1" x14ac:dyDescent="0.25">
      <c r="B22" s="83" t="s">
        <v>697</v>
      </c>
      <c r="C22" s="83" t="s">
        <v>708</v>
      </c>
    </row>
    <row r="23" spans="2:3" ht="11.25" customHeight="1" x14ac:dyDescent="0.25">
      <c r="B23" s="83" t="s">
        <v>697</v>
      </c>
      <c r="C23" s="83" t="s">
        <v>709</v>
      </c>
    </row>
    <row r="24" spans="2:3" ht="11.25" customHeight="1" x14ac:dyDescent="0.25">
      <c r="B24" s="83" t="s">
        <v>697</v>
      </c>
      <c r="C24" s="83" t="s">
        <v>710</v>
      </c>
    </row>
    <row r="25" spans="2:3" ht="10.5" customHeight="1" x14ac:dyDescent="0.25">
      <c r="B25" s="291" t="s">
        <v>697</v>
      </c>
      <c r="C25" s="291" t="s">
        <v>711</v>
      </c>
    </row>
    <row r="26" spans="2:3" ht="10.5" customHeight="1" x14ac:dyDescent="0.25">
      <c r="B26" s="291" t="s">
        <v>697</v>
      </c>
      <c r="C26" s="291" t="s">
        <v>712</v>
      </c>
    </row>
    <row r="27" spans="2:3" ht="10.5" customHeight="1" x14ac:dyDescent="0.25">
      <c r="B27" s="291" t="s">
        <v>697</v>
      </c>
      <c r="C27" s="291" t="s">
        <v>713</v>
      </c>
    </row>
    <row r="28" spans="2:3" ht="10.5" customHeight="1" x14ac:dyDescent="0.25">
      <c r="B28" s="291" t="s">
        <v>697</v>
      </c>
      <c r="C28" s="291" t="s">
        <v>714</v>
      </c>
    </row>
    <row r="29" spans="2:3" ht="10.5" customHeight="1" x14ac:dyDescent="0.25">
      <c r="B29" s="291" t="s">
        <v>697</v>
      </c>
      <c r="C29" s="291" t="s">
        <v>715</v>
      </c>
    </row>
    <row r="30" spans="2:3" ht="10.5" customHeight="1" x14ac:dyDescent="0.25">
      <c r="B30" s="291" t="s">
        <v>697</v>
      </c>
      <c r="C30" s="291" t="s">
        <v>716</v>
      </c>
    </row>
    <row r="31" spans="2:3" ht="10.5" customHeight="1" x14ac:dyDescent="0.25">
      <c r="B31" s="291" t="s">
        <v>697</v>
      </c>
      <c r="C31" s="291" t="s">
        <v>717</v>
      </c>
    </row>
    <row r="32" spans="2:3" ht="10.5" customHeight="1" x14ac:dyDescent="0.25">
      <c r="B32" s="291" t="s">
        <v>697</v>
      </c>
      <c r="C32" s="291" t="s">
        <v>718</v>
      </c>
    </row>
    <row r="33" spans="2:3" ht="10.5" customHeight="1" x14ac:dyDescent="0.25">
      <c r="B33" s="291" t="s">
        <v>697</v>
      </c>
      <c r="C33" s="291" t="s">
        <v>719</v>
      </c>
    </row>
    <row r="34" spans="2:3" ht="10.5" customHeight="1" x14ac:dyDescent="0.25">
      <c r="B34" s="291" t="s">
        <v>697</v>
      </c>
      <c r="C34" s="291" t="s">
        <v>720</v>
      </c>
    </row>
    <row r="35" spans="2:3" ht="10.5" customHeight="1" x14ac:dyDescent="0.25">
      <c r="B35" s="291" t="s">
        <v>697</v>
      </c>
      <c r="C35" s="291" t="s">
        <v>721</v>
      </c>
    </row>
    <row r="36" spans="2:3" ht="10.5" customHeight="1" x14ac:dyDescent="0.25">
      <c r="B36" s="291" t="s">
        <v>697</v>
      </c>
      <c r="C36" s="291" t="s">
        <v>722</v>
      </c>
    </row>
    <row r="37" spans="2:3" ht="10.5" customHeight="1" x14ac:dyDescent="0.25">
      <c r="B37" s="291" t="s">
        <v>697</v>
      </c>
      <c r="C37" s="291" t="s">
        <v>723</v>
      </c>
    </row>
    <row r="38" spans="2:3" ht="10.5" customHeight="1" x14ac:dyDescent="0.25">
      <c r="B38" s="291" t="s">
        <v>697</v>
      </c>
      <c r="C38" s="291" t="s">
        <v>724</v>
      </c>
    </row>
    <row r="39" spans="2:3" ht="10.5" customHeight="1" x14ac:dyDescent="0.25">
      <c r="B39" s="291" t="s">
        <v>697</v>
      </c>
      <c r="C39" s="291" t="s">
        <v>725</v>
      </c>
    </row>
    <row r="40" spans="2:3" ht="10.5" customHeight="1" x14ac:dyDescent="0.25">
      <c r="B40" s="291" t="s">
        <v>697</v>
      </c>
      <c r="C40" s="291" t="s">
        <v>726</v>
      </c>
    </row>
    <row r="41" spans="2:3" ht="10.5" customHeight="1" x14ac:dyDescent="0.25">
      <c r="B41" s="291" t="s">
        <v>697</v>
      </c>
      <c r="C41" s="291" t="s">
        <v>727</v>
      </c>
    </row>
    <row r="42" spans="2:3" ht="10.5" customHeight="1" x14ac:dyDescent="0.25">
      <c r="B42" s="291" t="s">
        <v>697</v>
      </c>
      <c r="C42" s="291" t="s">
        <v>728</v>
      </c>
    </row>
    <row r="43" spans="2:3" ht="10.5" customHeight="1" x14ac:dyDescent="0.25">
      <c r="B43" s="291" t="s">
        <v>697</v>
      </c>
      <c r="C43" s="291" t="s">
        <v>729</v>
      </c>
    </row>
    <row r="44" spans="2:3" ht="10.5" customHeight="1" x14ac:dyDescent="0.25">
      <c r="B44" s="291" t="s">
        <v>697</v>
      </c>
      <c r="C44" s="291" t="s">
        <v>730</v>
      </c>
    </row>
    <row r="45" spans="2:3" ht="10.5" customHeight="1" x14ac:dyDescent="0.25">
      <c r="B45" s="291" t="s">
        <v>697</v>
      </c>
      <c r="C45" s="291" t="s">
        <v>731</v>
      </c>
    </row>
    <row r="46" spans="2:3" ht="10.5" customHeight="1" x14ac:dyDescent="0.25">
      <c r="B46" s="291" t="s">
        <v>697</v>
      </c>
      <c r="C46" s="291" t="s">
        <v>732</v>
      </c>
    </row>
    <row r="47" spans="2:3" ht="10.5" customHeight="1" x14ac:dyDescent="0.25">
      <c r="B47" s="291" t="s">
        <v>697</v>
      </c>
      <c r="C47" s="291" t="s">
        <v>733</v>
      </c>
    </row>
    <row r="48" spans="2:3" ht="10.5" customHeight="1" x14ac:dyDescent="0.25">
      <c r="B48" s="291" t="s">
        <v>697</v>
      </c>
      <c r="C48" s="291" t="s">
        <v>734</v>
      </c>
    </row>
    <row r="49" spans="2:3" ht="10.5" customHeight="1" x14ac:dyDescent="0.25">
      <c r="B49" s="291" t="s">
        <v>697</v>
      </c>
      <c r="C49" s="291" t="s">
        <v>735</v>
      </c>
    </row>
    <row r="50" spans="2:3" ht="10.5" customHeight="1" x14ac:dyDescent="0.25">
      <c r="B50" s="291" t="s">
        <v>697</v>
      </c>
      <c r="C50" s="291" t="s">
        <v>736</v>
      </c>
    </row>
    <row r="51" spans="2:3" ht="10.5" customHeight="1" x14ac:dyDescent="0.25">
      <c r="B51" s="291" t="s">
        <v>697</v>
      </c>
      <c r="C51" s="291" t="s">
        <v>737</v>
      </c>
    </row>
    <row r="52" spans="2:3" ht="10.5" customHeight="1" x14ac:dyDescent="0.25">
      <c r="B52" s="291" t="s">
        <v>697</v>
      </c>
      <c r="C52" s="291" t="s">
        <v>738</v>
      </c>
    </row>
    <row r="53" spans="2:3" ht="10.5" customHeight="1" x14ac:dyDescent="0.25">
      <c r="B53" s="291" t="s">
        <v>697</v>
      </c>
      <c r="C53" s="291" t="s">
        <v>739</v>
      </c>
    </row>
    <row r="54" spans="2:3" ht="10.5" customHeight="1" x14ac:dyDescent="0.25">
      <c r="B54" s="291" t="s">
        <v>697</v>
      </c>
      <c r="C54" s="291" t="s">
        <v>740</v>
      </c>
    </row>
    <row r="55" spans="2:3" ht="10.5" customHeight="1" x14ac:dyDescent="0.25">
      <c r="B55" s="291" t="s">
        <v>697</v>
      </c>
      <c r="C55" s="291" t="s">
        <v>741</v>
      </c>
    </row>
    <row r="56" spans="2:3" ht="10.5" customHeight="1" x14ac:dyDescent="0.25">
      <c r="B56" s="291" t="s">
        <v>697</v>
      </c>
      <c r="C56" s="291" t="s">
        <v>742</v>
      </c>
    </row>
    <row r="57" spans="2:3" ht="10.5" customHeight="1" x14ac:dyDescent="0.25">
      <c r="B57" s="291" t="s">
        <v>697</v>
      </c>
      <c r="C57" s="291" t="s">
        <v>743</v>
      </c>
    </row>
    <row r="58" spans="2:3" ht="10.5" customHeight="1" x14ac:dyDescent="0.25">
      <c r="B58" s="291" t="s">
        <v>697</v>
      </c>
      <c r="C58" s="291" t="s">
        <v>744</v>
      </c>
    </row>
    <row r="59" spans="2:3" ht="10.5" customHeight="1" x14ac:dyDescent="0.25">
      <c r="B59" s="291" t="s">
        <v>697</v>
      </c>
      <c r="C59" s="291" t="s">
        <v>745</v>
      </c>
    </row>
    <row r="60" spans="2:3" ht="10.5" customHeight="1" x14ac:dyDescent="0.25">
      <c r="B60" s="291" t="s">
        <v>697</v>
      </c>
      <c r="C60" s="291" t="s">
        <v>746</v>
      </c>
    </row>
    <row r="61" spans="2:3" ht="10.5" customHeight="1" x14ac:dyDescent="0.25">
      <c r="B61" s="291" t="s">
        <v>697</v>
      </c>
      <c r="C61" s="291" t="s">
        <v>747</v>
      </c>
    </row>
    <row r="62" spans="2:3" ht="10.5" customHeight="1" x14ac:dyDescent="0.25">
      <c r="B62" s="291" t="s">
        <v>697</v>
      </c>
      <c r="C62" s="291" t="s">
        <v>748</v>
      </c>
    </row>
    <row r="63" spans="2:3" ht="10.5" customHeight="1" x14ac:dyDescent="0.25">
      <c r="B63" s="291" t="s">
        <v>697</v>
      </c>
      <c r="C63" s="291" t="s">
        <v>749</v>
      </c>
    </row>
    <row r="64" spans="2:3" ht="10.5" customHeight="1" x14ac:dyDescent="0.25">
      <c r="B64" s="291" t="s">
        <v>697</v>
      </c>
      <c r="C64" s="291" t="s">
        <v>750</v>
      </c>
    </row>
    <row r="65" spans="2:3" ht="10.5" customHeight="1" x14ac:dyDescent="0.25">
      <c r="B65" s="291" t="s">
        <v>697</v>
      </c>
      <c r="C65" s="291" t="s">
        <v>751</v>
      </c>
    </row>
    <row r="66" spans="2:3" ht="10.5" customHeight="1" x14ac:dyDescent="0.25">
      <c r="B66" s="291" t="s">
        <v>697</v>
      </c>
      <c r="C66" s="291" t="s">
        <v>752</v>
      </c>
    </row>
    <row r="67" spans="2:3" ht="10.5" customHeight="1" x14ac:dyDescent="0.25">
      <c r="B67" s="291" t="s">
        <v>697</v>
      </c>
      <c r="C67" s="291" t="s">
        <v>753</v>
      </c>
    </row>
    <row r="68" spans="2:3" ht="10.5" customHeight="1" x14ac:dyDescent="0.25">
      <c r="B68" s="291" t="s">
        <v>697</v>
      </c>
      <c r="C68" s="291" t="s">
        <v>754</v>
      </c>
    </row>
    <row r="69" spans="2:3" ht="10.5" customHeight="1" x14ac:dyDescent="0.25">
      <c r="B69" s="291" t="s">
        <v>697</v>
      </c>
      <c r="C69" s="291" t="s">
        <v>755</v>
      </c>
    </row>
    <row r="70" spans="2:3" ht="10.5" customHeight="1" x14ac:dyDescent="0.25">
      <c r="B70" s="291" t="s">
        <v>697</v>
      </c>
      <c r="C70" s="291" t="s">
        <v>756</v>
      </c>
    </row>
    <row r="71" spans="2:3" ht="10.5" customHeight="1" x14ac:dyDescent="0.25">
      <c r="B71" s="291" t="s">
        <v>697</v>
      </c>
      <c r="C71" s="291" t="s">
        <v>757</v>
      </c>
    </row>
    <row r="72" spans="2:3" ht="10.5" customHeight="1" x14ac:dyDescent="0.25">
      <c r="B72" s="291" t="s">
        <v>697</v>
      </c>
      <c r="C72" s="291" t="s">
        <v>758</v>
      </c>
    </row>
    <row r="73" spans="2:3" ht="10.5" customHeight="1" x14ac:dyDescent="0.25">
      <c r="B73" s="291" t="s">
        <v>697</v>
      </c>
      <c r="C73" s="291" t="s">
        <v>759</v>
      </c>
    </row>
    <row r="74" spans="2:3" ht="10.5" customHeight="1" x14ac:dyDescent="0.25">
      <c r="B74" s="291" t="s">
        <v>697</v>
      </c>
      <c r="C74" s="291" t="s">
        <v>760</v>
      </c>
    </row>
    <row r="75" spans="2:3" ht="10.5" customHeight="1" x14ac:dyDescent="0.25">
      <c r="B75" s="291" t="s">
        <v>697</v>
      </c>
      <c r="C75" s="291" t="s">
        <v>761</v>
      </c>
    </row>
    <row r="76" spans="2:3" ht="10.5" customHeight="1" x14ac:dyDescent="0.25">
      <c r="B76" s="291" t="s">
        <v>697</v>
      </c>
      <c r="C76" s="291" t="s">
        <v>762</v>
      </c>
    </row>
    <row r="77" spans="2:3" ht="10.5" customHeight="1" x14ac:dyDescent="0.25">
      <c r="B77" s="291" t="s">
        <v>697</v>
      </c>
      <c r="C77" s="291" t="s">
        <v>763</v>
      </c>
    </row>
    <row r="78" spans="2:3" ht="10.5" customHeight="1" x14ac:dyDescent="0.25">
      <c r="B78" s="291" t="s">
        <v>697</v>
      </c>
      <c r="C78" s="291" t="s">
        <v>764</v>
      </c>
    </row>
    <row r="79" spans="2:3" ht="10.5" customHeight="1" x14ac:dyDescent="0.25">
      <c r="B79" s="291" t="s">
        <v>697</v>
      </c>
      <c r="C79" s="291" t="s">
        <v>765</v>
      </c>
    </row>
    <row r="80" spans="2:3" ht="10.5" customHeight="1" x14ac:dyDescent="0.25">
      <c r="B80" s="291" t="s">
        <v>697</v>
      </c>
      <c r="C80" s="291" t="s">
        <v>766</v>
      </c>
    </row>
    <row r="81" spans="2:3" ht="10.5" customHeight="1" x14ac:dyDescent="0.25">
      <c r="B81" s="291" t="s">
        <v>697</v>
      </c>
      <c r="C81" s="291" t="s">
        <v>767</v>
      </c>
    </row>
    <row r="82" spans="2:3" ht="10.5" customHeight="1" x14ac:dyDescent="0.25">
      <c r="B82" s="291" t="s">
        <v>697</v>
      </c>
      <c r="C82" s="291" t="s">
        <v>768</v>
      </c>
    </row>
    <row r="83" spans="2:3" ht="10.5" customHeight="1" x14ac:dyDescent="0.25">
      <c r="B83" s="291" t="s">
        <v>697</v>
      </c>
      <c r="C83" s="291" t="s">
        <v>769</v>
      </c>
    </row>
    <row r="84" spans="2:3" ht="10.5" customHeight="1" x14ac:dyDescent="0.25">
      <c r="B84" s="291" t="s">
        <v>697</v>
      </c>
      <c r="C84" s="291" t="s">
        <v>770</v>
      </c>
    </row>
    <row r="85" spans="2:3" ht="10.5" customHeight="1" x14ac:dyDescent="0.25">
      <c r="B85" s="291" t="s">
        <v>697</v>
      </c>
      <c r="C85" s="291" t="s">
        <v>771</v>
      </c>
    </row>
    <row r="86" spans="2:3" ht="10.5" customHeight="1" x14ac:dyDescent="0.25">
      <c r="B86" s="291" t="s">
        <v>697</v>
      </c>
      <c r="C86" s="291" t="s">
        <v>772</v>
      </c>
    </row>
    <row r="87" spans="2:3" ht="10.5" customHeight="1" x14ac:dyDescent="0.25">
      <c r="B87" s="291" t="s">
        <v>697</v>
      </c>
      <c r="C87" s="291" t="s">
        <v>773</v>
      </c>
    </row>
    <row r="88" spans="2:3" ht="10.5" customHeight="1" x14ac:dyDescent="0.25">
      <c r="B88" s="291" t="s">
        <v>697</v>
      </c>
      <c r="C88" s="291" t="s">
        <v>774</v>
      </c>
    </row>
    <row r="89" spans="2:3" ht="10.5" customHeight="1" x14ac:dyDescent="0.25">
      <c r="B89" s="291" t="s">
        <v>697</v>
      </c>
      <c r="C89" s="291" t="s">
        <v>775</v>
      </c>
    </row>
    <row r="90" spans="2:3" ht="10.5" customHeight="1" x14ac:dyDescent="0.25">
      <c r="B90" s="291" t="s">
        <v>697</v>
      </c>
      <c r="C90" s="291" t="s">
        <v>776</v>
      </c>
    </row>
    <row r="91" spans="2:3" ht="10.5" customHeight="1" x14ac:dyDescent="0.25">
      <c r="B91" s="291" t="s">
        <v>697</v>
      </c>
      <c r="C91" s="291" t="s">
        <v>777</v>
      </c>
    </row>
    <row r="92" spans="2:3" ht="10.5" customHeight="1" x14ac:dyDescent="0.25">
      <c r="B92" s="291" t="s">
        <v>697</v>
      </c>
      <c r="C92" s="291" t="s">
        <v>778</v>
      </c>
    </row>
    <row r="93" spans="2:3" ht="10.5" customHeight="1" x14ac:dyDescent="0.25">
      <c r="B93" s="291" t="s">
        <v>697</v>
      </c>
      <c r="C93" s="291" t="s">
        <v>779</v>
      </c>
    </row>
    <row r="94" spans="2:3" ht="10.5" customHeight="1" x14ac:dyDescent="0.25">
      <c r="B94" s="291" t="s">
        <v>697</v>
      </c>
      <c r="C94" s="291" t="s">
        <v>780</v>
      </c>
    </row>
    <row r="95" spans="2:3" ht="10.5" customHeight="1" x14ac:dyDescent="0.25">
      <c r="B95" s="291" t="s">
        <v>697</v>
      </c>
      <c r="C95" s="291" t="s">
        <v>781</v>
      </c>
    </row>
    <row r="96" spans="2:3" ht="10.5" customHeight="1" x14ac:dyDescent="0.25">
      <c r="B96" s="291" t="s">
        <v>697</v>
      </c>
      <c r="C96" s="291" t="s">
        <v>782</v>
      </c>
    </row>
    <row r="97" spans="2:3" ht="10.5" customHeight="1" x14ac:dyDescent="0.25">
      <c r="B97" s="291" t="s">
        <v>697</v>
      </c>
      <c r="C97" s="291" t="s">
        <v>783</v>
      </c>
    </row>
    <row r="98" spans="2:3" ht="10.5" customHeight="1" x14ac:dyDescent="0.25">
      <c r="B98" s="291" t="s">
        <v>697</v>
      </c>
      <c r="C98" s="291" t="s">
        <v>784</v>
      </c>
    </row>
    <row r="99" spans="2:3" ht="10.5" customHeight="1" x14ac:dyDescent="0.25">
      <c r="B99" s="291" t="s">
        <v>697</v>
      </c>
      <c r="C99" s="291" t="s">
        <v>785</v>
      </c>
    </row>
    <row r="100" spans="2:3" ht="10.5" customHeight="1" x14ac:dyDescent="0.25">
      <c r="B100" s="291" t="s">
        <v>697</v>
      </c>
      <c r="C100" s="291" t="s">
        <v>786</v>
      </c>
    </row>
    <row r="101" spans="2:3" ht="10.5" customHeight="1" x14ac:dyDescent="0.25">
      <c r="B101" s="291" t="s">
        <v>697</v>
      </c>
      <c r="C101" s="291" t="s">
        <v>787</v>
      </c>
    </row>
    <row r="102" spans="2:3" ht="10.5" customHeight="1" x14ac:dyDescent="0.25">
      <c r="B102" s="291" t="s">
        <v>697</v>
      </c>
      <c r="C102" s="291" t="s">
        <v>788</v>
      </c>
    </row>
    <row r="103" spans="2:3" ht="10.5" customHeight="1" x14ac:dyDescent="0.25">
      <c r="B103" s="291" t="s">
        <v>697</v>
      </c>
      <c r="C103" s="291" t="s">
        <v>789</v>
      </c>
    </row>
    <row r="104" spans="2:3" ht="10.5" customHeight="1" x14ac:dyDescent="0.25">
      <c r="B104" s="291" t="s">
        <v>697</v>
      </c>
      <c r="C104" s="291" t="s">
        <v>790</v>
      </c>
    </row>
    <row r="105" spans="2:3" ht="10.5" customHeight="1" x14ac:dyDescent="0.25">
      <c r="B105" s="291" t="s">
        <v>697</v>
      </c>
      <c r="C105" s="291" t="s">
        <v>791</v>
      </c>
    </row>
    <row r="106" spans="2:3" ht="10.5" customHeight="1" x14ac:dyDescent="0.25">
      <c r="B106" s="291" t="s">
        <v>697</v>
      </c>
      <c r="C106" s="291" t="s">
        <v>792</v>
      </c>
    </row>
    <row r="107" spans="2:3" ht="10.5" customHeight="1" x14ac:dyDescent="0.25">
      <c r="B107" s="291" t="s">
        <v>697</v>
      </c>
      <c r="C107" s="291" t="s">
        <v>793</v>
      </c>
    </row>
    <row r="108" spans="2:3" ht="10.5" customHeight="1" x14ac:dyDescent="0.25">
      <c r="B108" s="291" t="s">
        <v>697</v>
      </c>
      <c r="C108" s="291" t="s">
        <v>794</v>
      </c>
    </row>
    <row r="109" spans="2:3" ht="10.5" customHeight="1" x14ac:dyDescent="0.25">
      <c r="B109" s="291" t="s">
        <v>697</v>
      </c>
      <c r="C109" s="291" t="s">
        <v>795</v>
      </c>
    </row>
    <row r="110" spans="2:3" ht="10.5" customHeight="1" x14ac:dyDescent="0.25">
      <c r="B110" s="291" t="s">
        <v>697</v>
      </c>
      <c r="C110" s="291" t="s">
        <v>796</v>
      </c>
    </row>
    <row r="111" spans="2:3" ht="10.5" customHeight="1" x14ac:dyDescent="0.25">
      <c r="B111" s="291" t="s">
        <v>697</v>
      </c>
      <c r="C111" s="291" t="s">
        <v>797</v>
      </c>
    </row>
    <row r="112" spans="2:3" ht="10.5" customHeight="1" x14ac:dyDescent="0.25">
      <c r="B112" s="291" t="s">
        <v>697</v>
      </c>
      <c r="C112" s="291" t="s">
        <v>798</v>
      </c>
    </row>
    <row r="113" spans="2:3" ht="10.5" customHeight="1" x14ac:dyDescent="0.25">
      <c r="B113" s="291" t="s">
        <v>697</v>
      </c>
      <c r="C113" s="291" t="s">
        <v>799</v>
      </c>
    </row>
    <row r="114" spans="2:3" ht="10.5" customHeight="1" x14ac:dyDescent="0.25">
      <c r="B114" s="291" t="s">
        <v>697</v>
      </c>
      <c r="C114" s="291" t="s">
        <v>800</v>
      </c>
    </row>
    <row r="115" spans="2:3" ht="10.5" customHeight="1" x14ac:dyDescent="0.25">
      <c r="B115" s="291" t="s">
        <v>801</v>
      </c>
      <c r="C115" s="291" t="s">
        <v>802</v>
      </c>
    </row>
    <row r="116" spans="2:3" ht="10.5" customHeight="1" x14ac:dyDescent="0.25">
      <c r="B116" s="291" t="s">
        <v>803</v>
      </c>
      <c r="C116" s="291">
        <v>-999999</v>
      </c>
    </row>
    <row r="117" spans="2:3" ht="10.5" customHeight="1" x14ac:dyDescent="0.25">
      <c r="B117" s="291" t="s">
        <v>804</v>
      </c>
      <c r="C117" s="291">
        <v>-999999</v>
      </c>
    </row>
    <row r="118" spans="2:3" ht="10.5" customHeight="1" x14ac:dyDescent="0.25">
      <c r="B118" s="291" t="s">
        <v>805</v>
      </c>
      <c r="C118" s="291">
        <v>91952</v>
      </c>
    </row>
    <row r="119" spans="2:3" ht="10.5" customHeight="1" x14ac:dyDescent="0.25">
      <c r="B119" s="291" t="s">
        <v>806</v>
      </c>
      <c r="C119" s="291">
        <v>83331</v>
      </c>
    </row>
    <row r="120" spans="2:3" ht="10.5" customHeight="1" x14ac:dyDescent="0.25">
      <c r="B120" s="291" t="s">
        <v>807</v>
      </c>
      <c r="C120" s="291">
        <v>-999999</v>
      </c>
    </row>
    <row r="121" spans="2:3" ht="10.5" customHeight="1" x14ac:dyDescent="0.25">
      <c r="B121" s="291" t="s">
        <v>808</v>
      </c>
      <c r="C121" s="291">
        <v>81031</v>
      </c>
    </row>
    <row r="122" spans="2:3" ht="10.5" customHeight="1" x14ac:dyDescent="0.25">
      <c r="B122" s="291" t="s">
        <v>809</v>
      </c>
      <c r="C122" s="291">
        <v>89620</v>
      </c>
    </row>
    <row r="123" spans="2:3" ht="10.5" customHeight="1" x14ac:dyDescent="0.25">
      <c r="B123" s="291" t="s">
        <v>810</v>
      </c>
      <c r="C123" s="291">
        <v>80372</v>
      </c>
    </row>
    <row r="124" spans="2:3" ht="10.5" customHeight="1" x14ac:dyDescent="0.25">
      <c r="B124" s="291" t="s">
        <v>811</v>
      </c>
      <c r="C124" s="291">
        <v>-999999</v>
      </c>
    </row>
    <row r="125" spans="2:3" ht="10.5" customHeight="1" x14ac:dyDescent="0.25">
      <c r="B125" s="291" t="s">
        <v>812</v>
      </c>
      <c r="C125" s="291">
        <v>-999999</v>
      </c>
    </row>
    <row r="126" spans="2:3" ht="10.5" customHeight="1" x14ac:dyDescent="0.25">
      <c r="B126" s="291" t="s">
        <v>813</v>
      </c>
      <c r="C126" s="291">
        <v>-999999</v>
      </c>
    </row>
    <row r="127" spans="2:3" ht="10.5" customHeight="1" x14ac:dyDescent="0.25">
      <c r="B127" s="291" t="s">
        <v>814</v>
      </c>
      <c r="C127" s="291">
        <v>25000</v>
      </c>
    </row>
    <row r="128" spans="2:3" ht="10.5" customHeight="1" x14ac:dyDescent="0.25">
      <c r="B128" s="291" t="s">
        <v>815</v>
      </c>
      <c r="C128" s="291" t="s">
        <v>816</v>
      </c>
    </row>
    <row r="129" spans="2:3" ht="10.5" customHeight="1" x14ac:dyDescent="0.25">
      <c r="B129" s="291" t="s">
        <v>817</v>
      </c>
      <c r="C129" s="291" t="s">
        <v>818</v>
      </c>
    </row>
    <row r="130" spans="2:3" ht="10.5" customHeight="1" x14ac:dyDescent="0.25">
      <c r="B130" s="291" t="s">
        <v>819</v>
      </c>
      <c r="C130" s="291" t="s">
        <v>818</v>
      </c>
    </row>
    <row r="131" spans="2:3" ht="10.5" customHeight="1" x14ac:dyDescent="0.25">
      <c r="B131" s="291" t="s">
        <v>820</v>
      </c>
      <c r="C131" s="291" t="s">
        <v>818</v>
      </c>
    </row>
    <row r="132" spans="2:3" ht="10.5" customHeight="1" x14ac:dyDescent="0.25">
      <c r="B132" s="291" t="s">
        <v>821</v>
      </c>
      <c r="C132" s="291" t="s">
        <v>818</v>
      </c>
    </row>
    <row r="133" spans="2:3" ht="10.5" customHeight="1" x14ac:dyDescent="0.25">
      <c r="B133" s="291" t="s">
        <v>822</v>
      </c>
      <c r="C133" s="291" t="s">
        <v>818</v>
      </c>
    </row>
    <row r="134" spans="2:3" ht="10.5" customHeight="1" x14ac:dyDescent="0.25">
      <c r="B134" s="291" t="s">
        <v>823</v>
      </c>
      <c r="C134" s="291" t="s">
        <v>818</v>
      </c>
    </row>
    <row r="135" spans="2:3" ht="10.5" customHeight="1" x14ac:dyDescent="0.25">
      <c r="B135" s="291" t="s">
        <v>824</v>
      </c>
      <c r="C135" s="291" t="s">
        <v>818</v>
      </c>
    </row>
    <row r="136" spans="2:3" ht="10.5" customHeight="1" x14ac:dyDescent="0.25">
      <c r="B136" s="291" t="s">
        <v>825</v>
      </c>
      <c r="C136" s="291" t="s">
        <v>818</v>
      </c>
    </row>
    <row r="137" spans="2:3" ht="10.5" customHeight="1" x14ac:dyDescent="0.25">
      <c r="B137" s="291" t="s">
        <v>826</v>
      </c>
      <c r="C137" s="291" t="s">
        <v>818</v>
      </c>
    </row>
    <row r="138" spans="2:3" ht="10.5" customHeight="1" x14ac:dyDescent="0.25">
      <c r="B138" s="291" t="s">
        <v>827</v>
      </c>
      <c r="C138" s="291" t="s">
        <v>818</v>
      </c>
    </row>
    <row r="139" spans="2:3" ht="10.5" customHeight="1" x14ac:dyDescent="0.25">
      <c r="B139" s="291" t="s">
        <v>828</v>
      </c>
      <c r="C139" s="291" t="s">
        <v>818</v>
      </c>
    </row>
    <row r="140" spans="2:3" ht="10.5" customHeight="1" x14ac:dyDescent="0.25">
      <c r="B140" s="291" t="s">
        <v>829</v>
      </c>
      <c r="C140" s="291" t="s">
        <v>818</v>
      </c>
    </row>
    <row r="141" spans="2:3" ht="10.5" customHeight="1" x14ac:dyDescent="0.25">
      <c r="B141" s="291" t="s">
        <v>830</v>
      </c>
      <c r="C141" s="291" t="s">
        <v>818</v>
      </c>
    </row>
    <row r="142" spans="2:3" ht="10.5" customHeight="1" x14ac:dyDescent="0.25">
      <c r="B142" s="291" t="s">
        <v>831</v>
      </c>
      <c r="C142" s="291" t="s">
        <v>832</v>
      </c>
    </row>
    <row r="143" spans="2:3" ht="10.5" customHeight="1" x14ac:dyDescent="0.25">
      <c r="B143" s="291" t="s">
        <v>833</v>
      </c>
      <c r="C143" s="291" t="s">
        <v>818</v>
      </c>
    </row>
    <row r="144" spans="2:3" ht="10.5" customHeight="1" x14ac:dyDescent="0.25">
      <c r="B144" s="291" t="s">
        <v>834</v>
      </c>
      <c r="C144" s="291" t="s">
        <v>835</v>
      </c>
    </row>
    <row r="145" spans="2:3" ht="10.5" customHeight="1" x14ac:dyDescent="0.25">
      <c r="B145" s="291" t="s">
        <v>836</v>
      </c>
      <c r="C145" s="291" t="s">
        <v>837</v>
      </c>
    </row>
    <row r="146" spans="2:3" ht="10.5" customHeight="1" x14ac:dyDescent="0.25">
      <c r="B146" s="291" t="s">
        <v>838</v>
      </c>
      <c r="C146" s="291" t="s">
        <v>839</v>
      </c>
    </row>
    <row r="147" spans="2:3" ht="10.5" customHeight="1" x14ac:dyDescent="0.25">
      <c r="B147" s="291" t="s">
        <v>840</v>
      </c>
      <c r="C147" s="291" t="s">
        <v>841</v>
      </c>
    </row>
    <row r="148" spans="2:3" ht="10.5" customHeight="1" x14ac:dyDescent="0.25">
      <c r="B148" s="291" t="s">
        <v>842</v>
      </c>
      <c r="C148" s="291" t="s">
        <v>839</v>
      </c>
    </row>
    <row r="149" spans="2:3" ht="10.5" customHeight="1" x14ac:dyDescent="0.25">
      <c r="B149" s="291" t="s">
        <v>843</v>
      </c>
      <c r="C149" s="291" t="s">
        <v>841</v>
      </c>
    </row>
    <row r="150" spans="2:3" ht="10.5" customHeight="1" x14ac:dyDescent="0.25">
      <c r="B150" s="291" t="s">
        <v>844</v>
      </c>
      <c r="C150" s="291" t="s">
        <v>845</v>
      </c>
    </row>
    <row r="151" spans="2:3" ht="10.5" customHeight="1" x14ac:dyDescent="0.25">
      <c r="B151" s="291" t="s">
        <v>846</v>
      </c>
      <c r="C151" s="291" t="s">
        <v>847</v>
      </c>
    </row>
    <row r="152" spans="2:3" ht="10.5" customHeight="1" x14ac:dyDescent="0.25">
      <c r="B152" s="291" t="s">
        <v>848</v>
      </c>
      <c r="C152" s="291" t="s">
        <v>849</v>
      </c>
    </row>
    <row r="153" spans="2:3" ht="10.5" customHeight="1" x14ac:dyDescent="0.25">
      <c r="B153" s="291" t="s">
        <v>850</v>
      </c>
      <c r="C153" s="291" t="s">
        <v>851</v>
      </c>
    </row>
    <row r="154" spans="2:3" ht="10.5" customHeight="1" x14ac:dyDescent="0.25">
      <c r="B154" s="291" t="s">
        <v>852</v>
      </c>
      <c r="C154" s="291" t="s">
        <v>853</v>
      </c>
    </row>
    <row r="155" spans="2:3" ht="10.5" customHeight="1" x14ac:dyDescent="0.25">
      <c r="B155" s="291" t="s">
        <v>854</v>
      </c>
      <c r="C155" s="291" t="s">
        <v>855</v>
      </c>
    </row>
    <row r="156" spans="2:3" ht="10.5" customHeight="1" x14ac:dyDescent="0.25">
      <c r="B156" s="291" t="s">
        <v>856</v>
      </c>
      <c r="C156" s="291" t="s">
        <v>687</v>
      </c>
    </row>
    <row r="157" spans="2:3" ht="10.5" customHeight="1" x14ac:dyDescent="0.25">
      <c r="B157" s="291" t="s">
        <v>857</v>
      </c>
      <c r="C157" s="291" t="s">
        <v>839</v>
      </c>
    </row>
    <row r="158" spans="2:3" ht="10.5" customHeight="1" x14ac:dyDescent="0.25">
      <c r="B158" s="291" t="s">
        <v>858</v>
      </c>
      <c r="C158" s="291" t="s">
        <v>687</v>
      </c>
    </row>
    <row r="159" spans="2:3" ht="10.5" customHeight="1" x14ac:dyDescent="0.25">
      <c r="B159" s="291" t="s">
        <v>859</v>
      </c>
      <c r="C159" s="291" t="s">
        <v>687</v>
      </c>
    </row>
    <row r="160" spans="2:3" ht="10.5" customHeight="1" x14ac:dyDescent="0.25">
      <c r="B160" s="291" t="s">
        <v>860</v>
      </c>
      <c r="C160" s="291" t="s">
        <v>687</v>
      </c>
    </row>
    <row r="161" spans="2:3" ht="10.5" customHeight="1" x14ac:dyDescent="0.25">
      <c r="B161" s="291" t="s">
        <v>861</v>
      </c>
      <c r="C161" s="291" t="s">
        <v>687</v>
      </c>
    </row>
    <row r="162" spans="2:3" ht="10.5" customHeight="1" x14ac:dyDescent="0.25">
      <c r="B162" s="291" t="s">
        <v>862</v>
      </c>
      <c r="C162" s="291" t="s">
        <v>855</v>
      </c>
    </row>
    <row r="163" spans="2:3" ht="10.5" customHeight="1" x14ac:dyDescent="0.25">
      <c r="B163" s="291" t="s">
        <v>863</v>
      </c>
      <c r="C163" s="291" t="s">
        <v>864</v>
      </c>
    </row>
    <row r="164" spans="2:3" ht="10.5" customHeight="1" x14ac:dyDescent="0.25">
      <c r="B164" s="291" t="s">
        <v>865</v>
      </c>
      <c r="C164" s="291" t="s">
        <v>866</v>
      </c>
    </row>
    <row r="165" spans="2:3" ht="10.5" customHeight="1" x14ac:dyDescent="0.25">
      <c r="B165" s="291" t="s">
        <v>867</v>
      </c>
      <c r="C165" s="291" t="s">
        <v>855</v>
      </c>
    </row>
    <row r="166" spans="2:3" ht="10.5" customHeight="1" x14ac:dyDescent="0.25">
      <c r="B166" s="291" t="s">
        <v>868</v>
      </c>
      <c r="C166" s="291" t="s">
        <v>853</v>
      </c>
    </row>
    <row r="167" spans="2:3" ht="10.5" customHeight="1" x14ac:dyDescent="0.25">
      <c r="B167" s="291" t="s">
        <v>869</v>
      </c>
      <c r="C167" s="291" t="s">
        <v>870</v>
      </c>
    </row>
    <row r="168" spans="2:3" ht="10.5" customHeight="1" x14ac:dyDescent="0.25">
      <c r="B168" s="291" t="s">
        <v>871</v>
      </c>
      <c r="C168" s="291" t="s">
        <v>872</v>
      </c>
    </row>
    <row r="169" spans="2:3" ht="10.5" customHeight="1" x14ac:dyDescent="0.25">
      <c r="B169" s="291" t="s">
        <v>873</v>
      </c>
      <c r="C169" s="291" t="s">
        <v>874</v>
      </c>
    </row>
    <row r="170" spans="2:3" ht="10.5" customHeight="1" x14ac:dyDescent="0.25">
      <c r="B170" s="291" t="s">
        <v>875</v>
      </c>
      <c r="C170" s="291" t="s">
        <v>818</v>
      </c>
    </row>
    <row r="171" spans="2:3" ht="10.5" customHeight="1" x14ac:dyDescent="0.25">
      <c r="B171" s="291" t="s">
        <v>876</v>
      </c>
      <c r="C171" s="291" t="s">
        <v>851</v>
      </c>
    </row>
    <row r="172" spans="2:3" ht="10.5" customHeight="1" x14ac:dyDescent="0.25">
      <c r="B172" s="291" t="s">
        <v>877</v>
      </c>
      <c r="C172" s="291" t="s">
        <v>835</v>
      </c>
    </row>
    <row r="173" spans="2:3" ht="10.5" customHeight="1" x14ac:dyDescent="0.25">
      <c r="B173" s="291" t="s">
        <v>878</v>
      </c>
      <c r="C173" s="291" t="s">
        <v>832</v>
      </c>
    </row>
    <row r="174" spans="2:3" ht="10.5" customHeight="1" x14ac:dyDescent="0.25">
      <c r="B174" s="291" t="s">
        <v>879</v>
      </c>
      <c r="C174" s="291" t="s">
        <v>880</v>
      </c>
    </row>
    <row r="175" spans="2:3" ht="10.5" customHeight="1" x14ac:dyDescent="0.25">
      <c r="B175" s="291" t="s">
        <v>881</v>
      </c>
      <c r="C175" s="291" t="s">
        <v>832</v>
      </c>
    </row>
    <row r="176" spans="2:3" ht="10.5" customHeight="1" x14ac:dyDescent="0.25">
      <c r="B176" s="291" t="s">
        <v>882</v>
      </c>
      <c r="C176" s="291" t="s">
        <v>832</v>
      </c>
    </row>
    <row r="177" spans="2:3" ht="10.5" customHeight="1" x14ac:dyDescent="0.25">
      <c r="B177" s="291" t="s">
        <v>883</v>
      </c>
      <c r="C177" s="291" t="s">
        <v>832</v>
      </c>
    </row>
    <row r="178" spans="2:3" ht="10.5" customHeight="1" x14ac:dyDescent="0.25">
      <c r="B178" s="291" t="s">
        <v>884</v>
      </c>
      <c r="C178" s="291" t="s">
        <v>832</v>
      </c>
    </row>
    <row r="179" spans="2:3" ht="10.5" customHeight="1" x14ac:dyDescent="0.25">
      <c r="B179" s="291" t="s">
        <v>885</v>
      </c>
      <c r="C179" s="291" t="s">
        <v>832</v>
      </c>
    </row>
    <row r="180" spans="2:3" ht="10.5" customHeight="1" x14ac:dyDescent="0.25">
      <c r="B180" s="291" t="s">
        <v>886</v>
      </c>
      <c r="C180" s="291" t="s">
        <v>832</v>
      </c>
    </row>
    <row r="181" spans="2:3" ht="10.5" customHeight="1" x14ac:dyDescent="0.25">
      <c r="B181" s="291" t="s">
        <v>887</v>
      </c>
      <c r="C181" s="291" t="s">
        <v>832</v>
      </c>
    </row>
    <row r="182" spans="2:3" ht="10.5" customHeight="1" x14ac:dyDescent="0.25">
      <c r="B182" s="291" t="s">
        <v>888</v>
      </c>
      <c r="C182" s="291" t="s">
        <v>832</v>
      </c>
    </row>
    <row r="183" spans="2:3" ht="10.5" customHeight="1" x14ac:dyDescent="0.25">
      <c r="B183" s="291" t="s">
        <v>889</v>
      </c>
      <c r="C183" s="291" t="s">
        <v>832</v>
      </c>
    </row>
    <row r="184" spans="2:3" ht="10.5" customHeight="1" x14ac:dyDescent="0.25">
      <c r="B184" s="291" t="s">
        <v>890</v>
      </c>
      <c r="C184" s="291" t="s">
        <v>832</v>
      </c>
    </row>
    <row r="185" spans="2:3" ht="10.5" customHeight="1" x14ac:dyDescent="0.25">
      <c r="B185" s="291" t="s">
        <v>891</v>
      </c>
      <c r="C185" s="291" t="s">
        <v>832</v>
      </c>
    </row>
    <row r="186" spans="2:3" ht="10.5" customHeight="1" x14ac:dyDescent="0.25">
      <c r="B186" s="291" t="s">
        <v>892</v>
      </c>
      <c r="C186" s="291" t="s">
        <v>832</v>
      </c>
    </row>
    <row r="187" spans="2:3" ht="10.5" customHeight="1" x14ac:dyDescent="0.25">
      <c r="B187" s="291" t="s">
        <v>893</v>
      </c>
      <c r="C187" s="291" t="s">
        <v>832</v>
      </c>
    </row>
    <row r="188" spans="2:3" ht="10.5" customHeight="1" x14ac:dyDescent="0.25">
      <c r="B188" s="291" t="s">
        <v>894</v>
      </c>
      <c r="C188" s="291" t="s">
        <v>895</v>
      </c>
    </row>
    <row r="189" spans="2:3" ht="10.5" customHeight="1" x14ac:dyDescent="0.25">
      <c r="B189" s="291" t="s">
        <v>896</v>
      </c>
      <c r="C189" s="291" t="s">
        <v>832</v>
      </c>
    </row>
    <row r="190" spans="2:3" ht="10.5" customHeight="1" x14ac:dyDescent="0.25">
      <c r="B190" s="291" t="s">
        <v>897</v>
      </c>
      <c r="C190" s="291" t="s">
        <v>853</v>
      </c>
    </row>
    <row r="191" spans="2:3" ht="10.5" customHeight="1" x14ac:dyDescent="0.25">
      <c r="B191" s="291" t="s">
        <v>898</v>
      </c>
      <c r="C191" s="291" t="s">
        <v>837</v>
      </c>
    </row>
    <row r="192" spans="2:3" ht="10.5" customHeight="1" x14ac:dyDescent="0.25">
      <c r="B192" s="291" t="s">
        <v>899</v>
      </c>
      <c r="C192" s="291" t="s">
        <v>900</v>
      </c>
    </row>
    <row r="193" spans="2:3" ht="10.5" customHeight="1" x14ac:dyDescent="0.25">
      <c r="B193" s="291" t="s">
        <v>901</v>
      </c>
      <c r="C193" s="291" t="s">
        <v>691</v>
      </c>
    </row>
    <row r="194" spans="2:3" ht="10.5" customHeight="1" x14ac:dyDescent="0.25">
      <c r="B194" s="291" t="s">
        <v>902</v>
      </c>
      <c r="C194" s="291" t="s">
        <v>900</v>
      </c>
    </row>
    <row r="195" spans="2:3" ht="10.5" customHeight="1" x14ac:dyDescent="0.25">
      <c r="B195" s="291" t="s">
        <v>903</v>
      </c>
      <c r="C195" s="291" t="s">
        <v>904</v>
      </c>
    </row>
    <row r="196" spans="2:3" ht="10.5" customHeight="1" x14ac:dyDescent="0.25">
      <c r="B196" s="291" t="s">
        <v>905</v>
      </c>
      <c r="C196" s="291" t="s">
        <v>845</v>
      </c>
    </row>
    <row r="197" spans="2:3" ht="10.5" customHeight="1" x14ac:dyDescent="0.25">
      <c r="B197" s="291" t="s">
        <v>906</v>
      </c>
      <c r="C197" s="291" t="s">
        <v>847</v>
      </c>
    </row>
    <row r="198" spans="2:3" ht="10.5" customHeight="1" x14ac:dyDescent="0.25">
      <c r="B198" s="291" t="s">
        <v>907</v>
      </c>
      <c r="C198" s="291" t="s">
        <v>849</v>
      </c>
    </row>
    <row r="199" spans="2:3" ht="10.5" customHeight="1" x14ac:dyDescent="0.25">
      <c r="B199" s="291" t="s">
        <v>908</v>
      </c>
      <c r="C199" s="291" t="s">
        <v>909</v>
      </c>
    </row>
    <row r="200" spans="2:3" ht="10.5" customHeight="1" x14ac:dyDescent="0.25">
      <c r="B200" s="291" t="s">
        <v>910</v>
      </c>
      <c r="C200" s="291" t="s">
        <v>853</v>
      </c>
    </row>
    <row r="201" spans="2:3" ht="10.5" customHeight="1" x14ac:dyDescent="0.25">
      <c r="B201" s="291" t="s">
        <v>911</v>
      </c>
      <c r="C201" s="291" t="s">
        <v>912</v>
      </c>
    </row>
    <row r="202" spans="2:3" ht="10.5" customHeight="1" x14ac:dyDescent="0.25">
      <c r="B202" s="291" t="s">
        <v>913</v>
      </c>
      <c r="C202" s="291" t="s">
        <v>912</v>
      </c>
    </row>
    <row r="203" spans="2:3" ht="10.5" customHeight="1" x14ac:dyDescent="0.25">
      <c r="B203" s="291" t="s">
        <v>914</v>
      </c>
      <c r="C203" s="291" t="s">
        <v>900</v>
      </c>
    </row>
    <row r="204" spans="2:3" ht="10.5" customHeight="1" x14ac:dyDescent="0.25">
      <c r="B204" s="291" t="s">
        <v>915</v>
      </c>
      <c r="C204" s="291" t="s">
        <v>912</v>
      </c>
    </row>
    <row r="205" spans="2:3" ht="10.5" customHeight="1" x14ac:dyDescent="0.25">
      <c r="B205" s="291" t="s">
        <v>916</v>
      </c>
      <c r="C205" s="291" t="s">
        <v>912</v>
      </c>
    </row>
    <row r="206" spans="2:3" ht="10.5" customHeight="1" x14ac:dyDescent="0.25">
      <c r="B206" s="291" t="s">
        <v>917</v>
      </c>
      <c r="C206" s="291" t="s">
        <v>912</v>
      </c>
    </row>
    <row r="207" spans="2:3" ht="10.5" customHeight="1" x14ac:dyDescent="0.25">
      <c r="B207" s="291" t="s">
        <v>918</v>
      </c>
      <c r="C207" s="291" t="s">
        <v>912</v>
      </c>
    </row>
    <row r="208" spans="2:3" ht="10.5" customHeight="1" x14ac:dyDescent="0.25">
      <c r="B208" s="291" t="s">
        <v>919</v>
      </c>
      <c r="C208" s="291" t="s">
        <v>912</v>
      </c>
    </row>
    <row r="209" spans="2:3" ht="10.5" customHeight="1" x14ac:dyDescent="0.25">
      <c r="B209" s="291" t="s">
        <v>920</v>
      </c>
      <c r="C209" s="291" t="s">
        <v>866</v>
      </c>
    </row>
    <row r="210" spans="2:3" ht="10.5" customHeight="1" x14ac:dyDescent="0.25">
      <c r="B210" s="291" t="s">
        <v>921</v>
      </c>
      <c r="C210" s="291" t="s">
        <v>870</v>
      </c>
    </row>
    <row r="211" spans="2:3" ht="10.5" customHeight="1" x14ac:dyDescent="0.25">
      <c r="B211" s="291" t="s">
        <v>922</v>
      </c>
      <c r="C211" s="291" t="s">
        <v>839</v>
      </c>
    </row>
    <row r="212" spans="2:3" ht="10.5" customHeight="1" x14ac:dyDescent="0.25">
      <c r="B212" s="291" t="s">
        <v>923</v>
      </c>
      <c r="C212" s="291" t="s">
        <v>866</v>
      </c>
    </row>
    <row r="213" spans="2:3" ht="10.5" customHeight="1" x14ac:dyDescent="0.25">
      <c r="B213" s="291" t="s">
        <v>924</v>
      </c>
      <c r="C213" s="291" t="s">
        <v>870</v>
      </c>
    </row>
    <row r="214" spans="2:3" ht="10.5" customHeight="1" x14ac:dyDescent="0.25">
      <c r="B214" s="291" t="s">
        <v>925</v>
      </c>
      <c r="C214" s="291" t="s">
        <v>872</v>
      </c>
    </row>
    <row r="215" spans="2:3" ht="10.5" customHeight="1" x14ac:dyDescent="0.25">
      <c r="B215" s="291" t="s">
        <v>926</v>
      </c>
      <c r="C215" s="291" t="s">
        <v>874</v>
      </c>
    </row>
    <row r="216" spans="2:3" ht="10.5" customHeight="1" x14ac:dyDescent="0.25">
      <c r="B216" s="291" t="s">
        <v>927</v>
      </c>
      <c r="C216" s="291" t="s">
        <v>818</v>
      </c>
    </row>
    <row r="217" spans="2:3" ht="10.5" customHeight="1" x14ac:dyDescent="0.25">
      <c r="B217" s="291" t="s">
        <v>928</v>
      </c>
      <c r="C217" s="291" t="s">
        <v>909</v>
      </c>
    </row>
    <row r="218" spans="2:3" ht="10.5" customHeight="1" x14ac:dyDescent="0.25">
      <c r="B218" s="291" t="s">
        <v>929</v>
      </c>
      <c r="C218" s="291" t="s">
        <v>835</v>
      </c>
    </row>
    <row r="219" spans="2:3" ht="10.5" customHeight="1" x14ac:dyDescent="0.25">
      <c r="B219" s="291" t="s">
        <v>930</v>
      </c>
      <c r="C219" s="291" t="s">
        <v>931</v>
      </c>
    </row>
    <row r="220" spans="2:3" ht="10.5" customHeight="1" x14ac:dyDescent="0.25">
      <c r="B220" s="291" t="s">
        <v>932</v>
      </c>
      <c r="C220" s="291" t="s">
        <v>933</v>
      </c>
    </row>
    <row r="221" spans="2:3" ht="10.5" customHeight="1" x14ac:dyDescent="0.25">
      <c r="B221" s="291" t="s">
        <v>934</v>
      </c>
      <c r="C221" s="291" t="s">
        <v>935</v>
      </c>
    </row>
    <row r="222" spans="2:3" ht="10.5" customHeight="1" x14ac:dyDescent="0.25">
      <c r="B222" s="291" t="s">
        <v>936</v>
      </c>
      <c r="C222" s="291" t="s">
        <v>933</v>
      </c>
    </row>
    <row r="223" spans="2:3" ht="10.5" customHeight="1" x14ac:dyDescent="0.25">
      <c r="B223" s="291" t="s">
        <v>937</v>
      </c>
      <c r="C223" s="291" t="s">
        <v>938</v>
      </c>
    </row>
    <row r="224" spans="2:3" ht="10.5" customHeight="1" x14ac:dyDescent="0.25">
      <c r="B224" s="291" t="s">
        <v>939</v>
      </c>
      <c r="C224" s="291" t="s">
        <v>933</v>
      </c>
    </row>
    <row r="225" spans="2:3" ht="10.5" customHeight="1" x14ac:dyDescent="0.25">
      <c r="B225" s="291" t="s">
        <v>940</v>
      </c>
      <c r="C225" s="291" t="s">
        <v>933</v>
      </c>
    </row>
    <row r="226" spans="2:3" ht="10.5" customHeight="1" x14ac:dyDescent="0.25">
      <c r="B226" s="291" t="s">
        <v>941</v>
      </c>
      <c r="C226" s="291" t="s">
        <v>933</v>
      </c>
    </row>
    <row r="227" spans="2:3" ht="10.5" customHeight="1" x14ac:dyDescent="0.25">
      <c r="B227" s="291" t="s">
        <v>942</v>
      </c>
      <c r="C227" s="291" t="s">
        <v>933</v>
      </c>
    </row>
    <row r="228" spans="2:3" ht="10.5" customHeight="1" x14ac:dyDescent="0.25">
      <c r="B228" s="291" t="s">
        <v>943</v>
      </c>
      <c r="C228" s="291" t="s">
        <v>933</v>
      </c>
    </row>
    <row r="229" spans="2:3" ht="10.5" customHeight="1" x14ac:dyDescent="0.25">
      <c r="B229" s="291" t="s">
        <v>944</v>
      </c>
      <c r="C229" s="291" t="s">
        <v>931</v>
      </c>
    </row>
    <row r="230" spans="2:3" ht="10.5" customHeight="1" x14ac:dyDescent="0.25">
      <c r="B230" s="291" t="s">
        <v>945</v>
      </c>
      <c r="C230" s="291" t="s">
        <v>933</v>
      </c>
    </row>
    <row r="231" spans="2:3" ht="10.5" customHeight="1" x14ac:dyDescent="0.25">
      <c r="B231" s="291" t="s">
        <v>946</v>
      </c>
      <c r="C231" s="291" t="s">
        <v>947</v>
      </c>
    </row>
    <row r="232" spans="2:3" ht="10.5" customHeight="1" x14ac:dyDescent="0.25">
      <c r="B232" s="291" t="s">
        <v>948</v>
      </c>
      <c r="C232" s="291" t="s">
        <v>933</v>
      </c>
    </row>
    <row r="233" spans="2:3" ht="10.5" customHeight="1" x14ac:dyDescent="0.25">
      <c r="B233" s="291" t="s">
        <v>949</v>
      </c>
      <c r="C233" s="291" t="s">
        <v>933</v>
      </c>
    </row>
    <row r="234" spans="2:3" ht="10.5" customHeight="1" x14ac:dyDescent="0.25">
      <c r="B234" s="291" t="s">
        <v>950</v>
      </c>
      <c r="C234" s="291" t="s">
        <v>933</v>
      </c>
    </row>
    <row r="235" spans="2:3" ht="10.5" customHeight="1" x14ac:dyDescent="0.25">
      <c r="B235" s="291" t="s">
        <v>951</v>
      </c>
      <c r="C235" s="291" t="s">
        <v>952</v>
      </c>
    </row>
    <row r="236" spans="2:3" ht="10.5" customHeight="1" x14ac:dyDescent="0.25">
      <c r="B236" s="291" t="s">
        <v>953</v>
      </c>
      <c r="C236" s="291" t="s">
        <v>933</v>
      </c>
    </row>
    <row r="237" spans="2:3" ht="10.5" customHeight="1" x14ac:dyDescent="0.25">
      <c r="B237" s="291" t="s">
        <v>954</v>
      </c>
      <c r="C237" s="291" t="s">
        <v>933</v>
      </c>
    </row>
    <row r="238" spans="2:3" ht="10.5" customHeight="1" x14ac:dyDescent="0.25">
      <c r="B238" s="291" t="s">
        <v>955</v>
      </c>
      <c r="C238" s="291" t="s">
        <v>931</v>
      </c>
    </row>
    <row r="239" spans="2:3" ht="10.5" customHeight="1" x14ac:dyDescent="0.25">
      <c r="B239" s="291" t="s">
        <v>956</v>
      </c>
      <c r="C239" s="291" t="s">
        <v>872</v>
      </c>
    </row>
    <row r="240" spans="2:3" ht="10.5" customHeight="1" x14ac:dyDescent="0.25">
      <c r="B240" s="291" t="s">
        <v>957</v>
      </c>
      <c r="C240" s="291" t="s">
        <v>933</v>
      </c>
    </row>
    <row r="241" spans="2:3" ht="10.5" customHeight="1" x14ac:dyDescent="0.25">
      <c r="B241" s="291" t="s">
        <v>958</v>
      </c>
      <c r="C241" s="291" t="s">
        <v>933</v>
      </c>
    </row>
    <row r="242" spans="2:3" ht="10.5" customHeight="1" x14ac:dyDescent="0.25">
      <c r="B242" s="291" t="s">
        <v>959</v>
      </c>
      <c r="C242" s="291" t="s">
        <v>933</v>
      </c>
    </row>
    <row r="243" spans="2:3" ht="10.5" customHeight="1" x14ac:dyDescent="0.25">
      <c r="B243" s="291" t="s">
        <v>960</v>
      </c>
      <c r="C243" s="291" t="s">
        <v>938</v>
      </c>
    </row>
    <row r="244" spans="2:3" ht="10.5" customHeight="1" x14ac:dyDescent="0.25">
      <c r="B244" s="291" t="s">
        <v>961</v>
      </c>
      <c r="C244" s="291" t="s">
        <v>933</v>
      </c>
    </row>
    <row r="245" spans="2:3" ht="10.5" customHeight="1" x14ac:dyDescent="0.25">
      <c r="B245" s="291" t="s">
        <v>962</v>
      </c>
      <c r="C245" s="291" t="s">
        <v>872</v>
      </c>
    </row>
    <row r="246" spans="2:3" ht="10.5" customHeight="1" x14ac:dyDescent="0.25">
      <c r="B246" s="291" t="s">
        <v>963</v>
      </c>
      <c r="C246" s="291" t="s">
        <v>964</v>
      </c>
    </row>
    <row r="247" spans="2:3" ht="10.5" customHeight="1" x14ac:dyDescent="0.25">
      <c r="B247" s="291" t="s">
        <v>965</v>
      </c>
      <c r="C247" s="291" t="s">
        <v>853</v>
      </c>
    </row>
    <row r="248" spans="2:3" ht="10.5" customHeight="1" x14ac:dyDescent="0.25">
      <c r="B248" s="291" t="s">
        <v>966</v>
      </c>
      <c r="C248" s="291" t="s">
        <v>853</v>
      </c>
    </row>
    <row r="249" spans="2:3" ht="10.5" customHeight="1" x14ac:dyDescent="0.25">
      <c r="B249" s="291" t="s">
        <v>967</v>
      </c>
      <c r="C249" s="291" t="s">
        <v>853</v>
      </c>
    </row>
    <row r="250" spans="2:3" ht="10.5" customHeight="1" x14ac:dyDescent="0.25">
      <c r="B250" s="291" t="s">
        <v>968</v>
      </c>
      <c r="C250" s="291" t="s">
        <v>849</v>
      </c>
    </row>
    <row r="251" spans="2:3" ht="10.5" customHeight="1" x14ac:dyDescent="0.25">
      <c r="B251" s="291" t="s">
        <v>969</v>
      </c>
      <c r="C251" s="291" t="s">
        <v>970</v>
      </c>
    </row>
    <row r="252" spans="2:3" ht="10.5" customHeight="1" x14ac:dyDescent="0.25">
      <c r="B252" s="291" t="s">
        <v>971</v>
      </c>
      <c r="C252" s="291" t="s">
        <v>972</v>
      </c>
    </row>
    <row r="253" spans="2:3" ht="10.5" customHeight="1" x14ac:dyDescent="0.25">
      <c r="B253" s="291" t="s">
        <v>973</v>
      </c>
      <c r="C253" s="291" t="s">
        <v>933</v>
      </c>
    </row>
    <row r="254" spans="2:3" ht="10.5" customHeight="1" x14ac:dyDescent="0.25">
      <c r="B254" s="291" t="s">
        <v>974</v>
      </c>
      <c r="C254" s="291" t="s">
        <v>853</v>
      </c>
    </row>
    <row r="255" spans="2:3" ht="10.5" customHeight="1" x14ac:dyDescent="0.25">
      <c r="B255" s="291" t="s">
        <v>975</v>
      </c>
      <c r="C255" s="291" t="s">
        <v>933</v>
      </c>
    </row>
    <row r="256" spans="2:3" ht="10.5" customHeight="1" x14ac:dyDescent="0.25">
      <c r="B256" s="291" t="s">
        <v>976</v>
      </c>
      <c r="C256" s="291" t="s">
        <v>977</v>
      </c>
    </row>
    <row r="257" spans="2:3" ht="10.5" customHeight="1" x14ac:dyDescent="0.25">
      <c r="B257" s="291" t="s">
        <v>978</v>
      </c>
      <c r="C257" s="291" t="s">
        <v>853</v>
      </c>
    </row>
    <row r="258" spans="2:3" ht="10.5" customHeight="1" x14ac:dyDescent="0.25">
      <c r="B258" s="291" t="s">
        <v>979</v>
      </c>
      <c r="C258" s="291" t="s">
        <v>980</v>
      </c>
    </row>
    <row r="259" spans="2:3" ht="10.5" customHeight="1" x14ac:dyDescent="0.25">
      <c r="B259" s="291" t="s">
        <v>981</v>
      </c>
      <c r="C259" s="291" t="s">
        <v>952</v>
      </c>
    </row>
    <row r="260" spans="2:3" ht="10.5" customHeight="1" x14ac:dyDescent="0.25">
      <c r="B260" s="291" t="s">
        <v>982</v>
      </c>
      <c r="C260" s="291" t="s">
        <v>837</v>
      </c>
    </row>
    <row r="261" spans="2:3" ht="10.5" customHeight="1" x14ac:dyDescent="0.25">
      <c r="B261" s="291" t="s">
        <v>983</v>
      </c>
      <c r="C261" s="291" t="s">
        <v>849</v>
      </c>
    </row>
    <row r="262" spans="2:3" ht="10.5" customHeight="1" x14ac:dyDescent="0.25">
      <c r="B262" s="291" t="s">
        <v>984</v>
      </c>
      <c r="C262" s="291" t="s">
        <v>849</v>
      </c>
    </row>
    <row r="263" spans="2:3" ht="10.5" customHeight="1" x14ac:dyDescent="0.25">
      <c r="B263" s="291" t="s">
        <v>985</v>
      </c>
      <c r="C263" s="291" t="s">
        <v>931</v>
      </c>
    </row>
    <row r="264" spans="2:3" ht="10.5" customHeight="1" x14ac:dyDescent="0.25">
      <c r="B264" s="291" t="s">
        <v>986</v>
      </c>
      <c r="C264" s="291" t="s">
        <v>933</v>
      </c>
    </row>
    <row r="265" spans="2:3" ht="10.5" customHeight="1" x14ac:dyDescent="0.25">
      <c r="B265" s="291" t="s">
        <v>987</v>
      </c>
      <c r="C265" s="291" t="s">
        <v>938</v>
      </c>
    </row>
    <row r="266" spans="2:3" ht="10.5" customHeight="1" x14ac:dyDescent="0.25">
      <c r="B266" s="291" t="s">
        <v>988</v>
      </c>
      <c r="C266" s="291" t="s">
        <v>872</v>
      </c>
    </row>
    <row r="267" spans="2:3" ht="10.5" customHeight="1" x14ac:dyDescent="0.25">
      <c r="B267" s="291" t="s">
        <v>989</v>
      </c>
      <c r="C267" s="291" t="s">
        <v>990</v>
      </c>
    </row>
    <row r="268" spans="2:3" ht="10.5" customHeight="1" x14ac:dyDescent="0.25">
      <c r="B268" s="291" t="s">
        <v>991</v>
      </c>
      <c r="C268" s="291" t="s">
        <v>935</v>
      </c>
    </row>
    <row r="269" spans="2:3" ht="10.5" customHeight="1" x14ac:dyDescent="0.25">
      <c r="B269" s="291" t="s">
        <v>992</v>
      </c>
      <c r="C269" s="291" t="s">
        <v>935</v>
      </c>
    </row>
    <row r="270" spans="2:3" ht="10.5" customHeight="1" x14ac:dyDescent="0.25">
      <c r="B270" s="291" t="s">
        <v>993</v>
      </c>
      <c r="C270" s="291" t="s">
        <v>72</v>
      </c>
    </row>
    <row r="271" spans="2:3" ht="10.5" customHeight="1" x14ac:dyDescent="0.25">
      <c r="B271" s="291" t="s">
        <v>994</v>
      </c>
      <c r="C271" s="291" t="s">
        <v>995</v>
      </c>
    </row>
    <row r="272" spans="2:3" ht="10.5" customHeight="1" x14ac:dyDescent="0.25">
      <c r="B272" s="291" t="s">
        <v>996</v>
      </c>
      <c r="C272" s="291" t="s">
        <v>964</v>
      </c>
    </row>
    <row r="273" spans="2:3" ht="10.5" customHeight="1" x14ac:dyDescent="0.25">
      <c r="B273" s="291" t="s">
        <v>997</v>
      </c>
      <c r="C273" s="291" t="s">
        <v>990</v>
      </c>
    </row>
    <row r="274" spans="2:3" ht="10.5" customHeight="1" x14ac:dyDescent="0.25">
      <c r="B274" s="291" t="s">
        <v>998</v>
      </c>
      <c r="C274" s="291" t="s">
        <v>931</v>
      </c>
    </row>
    <row r="275" spans="2:3" ht="10.5" customHeight="1" x14ac:dyDescent="0.25">
      <c r="B275" s="291" t="s">
        <v>999</v>
      </c>
      <c r="C275" s="291" t="s">
        <v>931</v>
      </c>
    </row>
    <row r="276" spans="2:3" ht="10.5" customHeight="1" x14ac:dyDescent="0.25">
      <c r="B276" s="291" t="s">
        <v>1000</v>
      </c>
      <c r="C276" s="291" t="s">
        <v>931</v>
      </c>
    </row>
    <row r="277" spans="2:3" ht="10.5" customHeight="1" x14ac:dyDescent="0.25">
      <c r="B277" s="291" t="s">
        <v>1001</v>
      </c>
      <c r="C277" s="291" t="s">
        <v>931</v>
      </c>
    </row>
    <row r="278" spans="2:3" ht="10.5" customHeight="1" x14ac:dyDescent="0.25">
      <c r="B278" s="291" t="s">
        <v>1002</v>
      </c>
      <c r="C278" s="291" t="s">
        <v>931</v>
      </c>
    </row>
    <row r="279" spans="2:3" ht="10.5" customHeight="1" x14ac:dyDescent="0.25">
      <c r="B279" s="291" t="s">
        <v>1003</v>
      </c>
      <c r="C279" s="291" t="s">
        <v>931</v>
      </c>
    </row>
    <row r="280" spans="2:3" ht="10.5" customHeight="1" x14ac:dyDescent="0.25">
      <c r="B280" s="291" t="s">
        <v>1004</v>
      </c>
      <c r="C280" s="291" t="s">
        <v>931</v>
      </c>
    </row>
    <row r="281" spans="2:3" ht="10.5" customHeight="1" x14ac:dyDescent="0.25">
      <c r="B281" s="291" t="s">
        <v>1005</v>
      </c>
      <c r="C281" s="291" t="s">
        <v>931</v>
      </c>
    </row>
    <row r="282" spans="2:3" ht="10.5" customHeight="1" x14ac:dyDescent="0.25">
      <c r="B282" s="291" t="s">
        <v>1006</v>
      </c>
      <c r="C282" s="291" t="s">
        <v>931</v>
      </c>
    </row>
    <row r="283" spans="2:3" ht="10.5" customHeight="1" x14ac:dyDescent="0.25">
      <c r="B283" s="291" t="s">
        <v>1007</v>
      </c>
      <c r="C283" s="291" t="s">
        <v>931</v>
      </c>
    </row>
    <row r="284" spans="2:3" ht="10.5" customHeight="1" x14ac:dyDescent="0.25">
      <c r="B284" s="291" t="s">
        <v>1008</v>
      </c>
      <c r="C284" s="291" t="s">
        <v>931</v>
      </c>
    </row>
    <row r="285" spans="2:3" ht="10.5" customHeight="1" x14ac:dyDescent="0.25">
      <c r="B285" s="291" t="s">
        <v>1009</v>
      </c>
      <c r="C285" s="291" t="s">
        <v>931</v>
      </c>
    </row>
    <row r="286" spans="2:3" ht="10.5" customHeight="1" x14ac:dyDescent="0.25">
      <c r="B286" s="291" t="s">
        <v>1010</v>
      </c>
      <c r="C286" s="291" t="s">
        <v>931</v>
      </c>
    </row>
    <row r="287" spans="2:3" ht="10.5" customHeight="1" x14ac:dyDescent="0.25">
      <c r="B287" s="291" t="s">
        <v>1011</v>
      </c>
      <c r="C287" s="291" t="s">
        <v>931</v>
      </c>
    </row>
    <row r="288" spans="2:3" ht="10.5" customHeight="1" x14ac:dyDescent="0.25">
      <c r="B288" s="291" t="s">
        <v>1012</v>
      </c>
      <c r="C288" s="291" t="s">
        <v>931</v>
      </c>
    </row>
    <row r="289" spans="2:3" ht="10.5" customHeight="1" x14ac:dyDescent="0.25">
      <c r="B289" s="291" t="s">
        <v>1013</v>
      </c>
      <c r="C289" s="291" t="s">
        <v>931</v>
      </c>
    </row>
    <row r="290" spans="2:3" ht="10.5" customHeight="1" x14ac:dyDescent="0.25">
      <c r="B290" s="291" t="s">
        <v>1014</v>
      </c>
      <c r="C290" s="291" t="s">
        <v>931</v>
      </c>
    </row>
    <row r="291" spans="2:3" ht="10.5" customHeight="1" x14ac:dyDescent="0.25">
      <c r="B291" s="291" t="s">
        <v>1015</v>
      </c>
      <c r="C291" s="291" t="s">
        <v>872</v>
      </c>
    </row>
    <row r="292" spans="2:3" ht="10.5" customHeight="1" x14ac:dyDescent="0.25">
      <c r="B292" s="291" t="s">
        <v>1016</v>
      </c>
      <c r="C292" s="291" t="s">
        <v>964</v>
      </c>
    </row>
    <row r="293" spans="2:3" ht="10.5" customHeight="1" x14ac:dyDescent="0.25">
      <c r="B293" s="291" t="s">
        <v>1017</v>
      </c>
      <c r="C293" s="291" t="s">
        <v>853</v>
      </c>
    </row>
    <row r="294" spans="2:3" ht="10.5" customHeight="1" x14ac:dyDescent="0.25">
      <c r="B294" s="291" t="s">
        <v>1018</v>
      </c>
      <c r="C294" s="291" t="s">
        <v>853</v>
      </c>
    </row>
    <row r="295" spans="2:3" ht="10.5" customHeight="1" x14ac:dyDescent="0.25">
      <c r="B295" s="291" t="s">
        <v>1019</v>
      </c>
      <c r="C295" s="291" t="s">
        <v>853</v>
      </c>
    </row>
    <row r="296" spans="2:3" ht="10.5" customHeight="1" x14ac:dyDescent="0.25">
      <c r="B296" s="291" t="s">
        <v>1020</v>
      </c>
      <c r="C296" s="291" t="s">
        <v>849</v>
      </c>
    </row>
    <row r="297" spans="2:3" ht="10.5" customHeight="1" x14ac:dyDescent="0.25">
      <c r="B297" s="291" t="s">
        <v>1021</v>
      </c>
      <c r="C297" s="291" t="s">
        <v>970</v>
      </c>
    </row>
    <row r="298" spans="2:3" ht="10.5" customHeight="1" x14ac:dyDescent="0.25">
      <c r="B298" s="291" t="s">
        <v>1022</v>
      </c>
      <c r="C298" s="291" t="s">
        <v>972</v>
      </c>
    </row>
    <row r="299" spans="2:3" ht="10.5" customHeight="1" x14ac:dyDescent="0.25">
      <c r="B299" s="291" t="s">
        <v>1023</v>
      </c>
      <c r="C299" s="291" t="s">
        <v>933</v>
      </c>
    </row>
    <row r="300" spans="2:3" ht="10.5" customHeight="1" x14ac:dyDescent="0.25">
      <c r="B300" s="291" t="s">
        <v>1024</v>
      </c>
      <c r="C300" s="291" t="s">
        <v>853</v>
      </c>
    </row>
    <row r="301" spans="2:3" ht="10.5" customHeight="1" x14ac:dyDescent="0.25">
      <c r="B301" s="291" t="s">
        <v>1025</v>
      </c>
      <c r="C301" s="291" t="s">
        <v>933</v>
      </c>
    </row>
    <row r="302" spans="2:3" ht="10.5" customHeight="1" x14ac:dyDescent="0.25">
      <c r="B302" s="291" t="s">
        <v>1026</v>
      </c>
      <c r="C302" s="291" t="s">
        <v>977</v>
      </c>
    </row>
    <row r="303" spans="2:3" ht="10.5" customHeight="1" x14ac:dyDescent="0.25">
      <c r="B303" s="291" t="s">
        <v>1027</v>
      </c>
      <c r="C303" s="291" t="s">
        <v>853</v>
      </c>
    </row>
    <row r="304" spans="2:3" ht="10.5" customHeight="1" x14ac:dyDescent="0.25">
      <c r="B304" s="291" t="s">
        <v>1028</v>
      </c>
      <c r="C304" s="291" t="s">
        <v>980</v>
      </c>
    </row>
    <row r="305" spans="2:3" ht="10.5" customHeight="1" x14ac:dyDescent="0.25">
      <c r="B305" s="291" t="s">
        <v>1029</v>
      </c>
      <c r="C305" s="291" t="s">
        <v>952</v>
      </c>
    </row>
    <row r="306" spans="2:3" ht="10.5" customHeight="1" x14ac:dyDescent="0.25">
      <c r="B306" s="291" t="s">
        <v>1030</v>
      </c>
      <c r="C306" s="291" t="s">
        <v>837</v>
      </c>
    </row>
    <row r="307" spans="2:3" ht="10.5" customHeight="1" x14ac:dyDescent="0.25">
      <c r="B307" s="291" t="s">
        <v>1031</v>
      </c>
      <c r="C307" s="291" t="s">
        <v>849</v>
      </c>
    </row>
    <row r="308" spans="2:3" ht="10.5" customHeight="1" x14ac:dyDescent="0.25">
      <c r="B308" s="291" t="s">
        <v>1032</v>
      </c>
      <c r="C308" s="291" t="s">
        <v>849</v>
      </c>
    </row>
    <row r="309" spans="2:3" ht="10.5" customHeight="1" x14ac:dyDescent="0.25">
      <c r="B309" s="291" t="s">
        <v>1033</v>
      </c>
      <c r="C309" s="291" t="s">
        <v>931</v>
      </c>
    </row>
    <row r="310" spans="2:3" ht="10.5" customHeight="1" x14ac:dyDescent="0.25">
      <c r="B310" s="291" t="s">
        <v>1034</v>
      </c>
      <c r="C310" s="291" t="s">
        <v>933</v>
      </c>
    </row>
    <row r="311" spans="2:3" ht="10.5" customHeight="1" x14ac:dyDescent="0.25">
      <c r="B311" s="291" t="s">
        <v>1035</v>
      </c>
      <c r="C311" s="291" t="s">
        <v>938</v>
      </c>
    </row>
    <row r="312" spans="2:3" ht="10.5" customHeight="1" x14ac:dyDescent="0.25">
      <c r="B312" s="291" t="s">
        <v>1036</v>
      </c>
      <c r="C312" s="291" t="s">
        <v>872</v>
      </c>
    </row>
    <row r="313" spans="2:3" ht="10.5" customHeight="1" x14ac:dyDescent="0.25">
      <c r="B313" s="291" t="s">
        <v>1037</v>
      </c>
      <c r="C313" s="291" t="s">
        <v>990</v>
      </c>
    </row>
    <row r="314" spans="2:3" ht="10.5" customHeight="1" x14ac:dyDescent="0.25">
      <c r="B314" s="291" t="s">
        <v>1038</v>
      </c>
      <c r="C314" s="291" t="s">
        <v>935</v>
      </c>
    </row>
    <row r="315" spans="2:3" ht="10.5" customHeight="1" x14ac:dyDescent="0.25">
      <c r="B315" s="291" t="s">
        <v>1039</v>
      </c>
      <c r="C315" s="291" t="s">
        <v>935</v>
      </c>
    </row>
    <row r="316" spans="2:3" ht="10.5" customHeight="1" x14ac:dyDescent="0.25">
      <c r="B316" s="291" t="s">
        <v>1040</v>
      </c>
      <c r="C316" s="291" t="s">
        <v>72</v>
      </c>
    </row>
    <row r="317" spans="2:3" ht="10.5" customHeight="1" x14ac:dyDescent="0.25">
      <c r="B317" s="291" t="s">
        <v>1041</v>
      </c>
      <c r="C317" s="291" t="s">
        <v>995</v>
      </c>
    </row>
    <row r="318" spans="2:3" ht="10.5" customHeight="1" x14ac:dyDescent="0.25">
      <c r="B318" s="291" t="s">
        <v>1042</v>
      </c>
      <c r="C318" s="291" t="s">
        <v>964</v>
      </c>
    </row>
    <row r="319" spans="2:3" ht="10.5" customHeight="1" x14ac:dyDescent="0.25">
      <c r="B319" s="291" t="s">
        <v>1043</v>
      </c>
      <c r="C319" s="291" t="s">
        <v>990</v>
      </c>
    </row>
    <row r="320" spans="2:3" ht="10.5" customHeight="1" x14ac:dyDescent="0.25">
      <c r="B320" s="291" t="s">
        <v>1044</v>
      </c>
      <c r="C320" s="291" t="s">
        <v>900</v>
      </c>
    </row>
    <row r="321" spans="2:3" ht="10.5" customHeight="1" x14ac:dyDescent="0.25">
      <c r="B321" s="291" t="s">
        <v>1045</v>
      </c>
      <c r="C321" s="291" t="s">
        <v>689</v>
      </c>
    </row>
    <row r="322" spans="2:3" ht="10.5" customHeight="1" x14ac:dyDescent="0.25">
      <c r="B322" s="291" t="s">
        <v>1046</v>
      </c>
      <c r="C322" s="291" t="s">
        <v>1047</v>
      </c>
    </row>
    <row r="323" spans="2:3" ht="10.5" customHeight="1" x14ac:dyDescent="0.25">
      <c r="B323" s="291" t="s">
        <v>1046</v>
      </c>
      <c r="C323" s="291" t="s">
        <v>1048</v>
      </c>
    </row>
    <row r="324" spans="2:3" ht="10.5" customHeight="1" x14ac:dyDescent="0.25">
      <c r="B324" s="291" t="s">
        <v>1046</v>
      </c>
      <c r="C324" s="291" t="s">
        <v>1049</v>
      </c>
    </row>
    <row r="325" spans="2:3" ht="10.5" customHeight="1" x14ac:dyDescent="0.25">
      <c r="B325" s="291" t="s">
        <v>1046</v>
      </c>
      <c r="C325" s="291" t="s">
        <v>1050</v>
      </c>
    </row>
    <row r="326" spans="2:3" ht="10.5" customHeight="1" x14ac:dyDescent="0.25">
      <c r="B326" s="291" t="s">
        <v>1046</v>
      </c>
      <c r="C326" s="291" t="s">
        <v>1051</v>
      </c>
    </row>
    <row r="327" spans="2:3" ht="10.5" customHeight="1" x14ac:dyDescent="0.25">
      <c r="B327" s="291" t="s">
        <v>1046</v>
      </c>
      <c r="C327" s="291" t="s">
        <v>1052</v>
      </c>
    </row>
    <row r="328" spans="2:3" ht="10.5" customHeight="1" x14ac:dyDescent="0.25">
      <c r="B328" s="291" t="s">
        <v>1046</v>
      </c>
      <c r="C328" s="291" t="s">
        <v>1053</v>
      </c>
    </row>
    <row r="329" spans="2:3" ht="10.5" customHeight="1" x14ac:dyDescent="0.25">
      <c r="B329" s="291" t="s">
        <v>1046</v>
      </c>
      <c r="C329" s="291" t="s">
        <v>1054</v>
      </c>
    </row>
    <row r="330" spans="2:3" ht="10.5" customHeight="1" x14ac:dyDescent="0.25">
      <c r="B330" s="291" t="s">
        <v>1046</v>
      </c>
      <c r="C330" s="291" t="s">
        <v>1055</v>
      </c>
    </row>
    <row r="331" spans="2:3" ht="10.5" customHeight="1" x14ac:dyDescent="0.25">
      <c r="B331" s="291" t="s">
        <v>1046</v>
      </c>
      <c r="C331" s="291" t="s">
        <v>1056</v>
      </c>
    </row>
    <row r="332" spans="2:3" ht="10.5" customHeight="1" x14ac:dyDescent="0.25">
      <c r="B332" s="291" t="s">
        <v>1046</v>
      </c>
      <c r="C332" s="291" t="s">
        <v>1057</v>
      </c>
    </row>
    <row r="333" spans="2:3" ht="10.5" customHeight="1" x14ac:dyDescent="0.25">
      <c r="B333" s="291" t="s">
        <v>1046</v>
      </c>
      <c r="C333" s="291" t="s">
        <v>1058</v>
      </c>
    </row>
    <row r="334" spans="2:3" ht="10.5" customHeight="1" x14ac:dyDescent="0.25">
      <c r="B334" s="291" t="s">
        <v>1046</v>
      </c>
      <c r="C334" s="291" t="s">
        <v>1059</v>
      </c>
    </row>
    <row r="335" spans="2:3" ht="10.5" customHeight="1" x14ac:dyDescent="0.25">
      <c r="B335" s="291" t="s">
        <v>1046</v>
      </c>
      <c r="C335" s="291" t="s">
        <v>1060</v>
      </c>
    </row>
    <row r="336" spans="2:3" ht="10.5" customHeight="1" x14ac:dyDescent="0.25">
      <c r="B336" s="291" t="s">
        <v>1046</v>
      </c>
      <c r="C336" s="291" t="s">
        <v>1061</v>
      </c>
    </row>
    <row r="337" spans="2:3" ht="10.5" customHeight="1" x14ac:dyDescent="0.25">
      <c r="B337" s="291" t="s">
        <v>1046</v>
      </c>
      <c r="C337" s="291" t="s">
        <v>1062</v>
      </c>
    </row>
    <row r="338" spans="2:3" ht="10.5" customHeight="1" x14ac:dyDescent="0.25">
      <c r="B338" s="291" t="s">
        <v>1046</v>
      </c>
      <c r="C338" s="291" t="s">
        <v>1063</v>
      </c>
    </row>
    <row r="339" spans="2:3" ht="10.5" customHeight="1" x14ac:dyDescent="0.25">
      <c r="B339" s="291" t="s">
        <v>1046</v>
      </c>
      <c r="C339" s="291" t="s">
        <v>1064</v>
      </c>
    </row>
    <row r="340" spans="2:3" ht="10.5" customHeight="1" x14ac:dyDescent="0.25">
      <c r="B340" s="291" t="s">
        <v>1046</v>
      </c>
      <c r="C340" s="291" t="s">
        <v>1065</v>
      </c>
    </row>
    <row r="341" spans="2:3" ht="10.5" customHeight="1" x14ac:dyDescent="0.25">
      <c r="B341" s="291" t="s">
        <v>1046</v>
      </c>
      <c r="C341" s="291" t="s">
        <v>1066</v>
      </c>
    </row>
    <row r="342" spans="2:3" ht="10.5" customHeight="1" x14ac:dyDescent="0.25">
      <c r="B342" s="291" t="s">
        <v>1046</v>
      </c>
      <c r="C342" s="291" t="s">
        <v>1067</v>
      </c>
    </row>
    <row r="343" spans="2:3" ht="10.5" customHeight="1" x14ac:dyDescent="0.25">
      <c r="B343" s="291" t="s">
        <v>1068</v>
      </c>
      <c r="C343" s="291" t="s">
        <v>947</v>
      </c>
    </row>
    <row r="344" spans="2:3" ht="10.5" customHeight="1" x14ac:dyDescent="0.25">
      <c r="B344" s="291" t="s">
        <v>1069</v>
      </c>
      <c r="C344" s="291" t="s">
        <v>1070</v>
      </c>
    </row>
    <row r="345" spans="2:3" ht="10.5" customHeight="1" x14ac:dyDescent="0.25">
      <c r="B345" s="291" t="s">
        <v>1071</v>
      </c>
      <c r="C345" s="291" t="s">
        <v>1072</v>
      </c>
    </row>
    <row r="346" spans="2:3" ht="10.5" customHeight="1" x14ac:dyDescent="0.25">
      <c r="B346" s="291" t="s">
        <v>1071</v>
      </c>
      <c r="C346" s="291" t="s">
        <v>1073</v>
      </c>
    </row>
    <row r="347" spans="2:3" ht="10.5" customHeight="1" x14ac:dyDescent="0.25">
      <c r="B347" s="291" t="s">
        <v>1071</v>
      </c>
      <c r="C347" s="291" t="s">
        <v>1074</v>
      </c>
    </row>
    <row r="348" spans="2:3" ht="10.5" customHeight="1" x14ac:dyDescent="0.25">
      <c r="B348" s="291" t="s">
        <v>1071</v>
      </c>
      <c r="C348" s="291" t="s">
        <v>1075</v>
      </c>
    </row>
    <row r="349" spans="2:3" ht="10.5" customHeight="1" x14ac:dyDescent="0.25">
      <c r="B349" s="291" t="s">
        <v>1071</v>
      </c>
      <c r="C349" s="291" t="s">
        <v>1076</v>
      </c>
    </row>
    <row r="350" spans="2:3" ht="10.5" customHeight="1" x14ac:dyDescent="0.25">
      <c r="B350" s="291" t="s">
        <v>1071</v>
      </c>
      <c r="C350" s="291" t="s">
        <v>1077</v>
      </c>
    </row>
    <row r="351" spans="2:3" ht="10.5" customHeight="1" x14ac:dyDescent="0.25">
      <c r="B351" s="291" t="s">
        <v>1071</v>
      </c>
      <c r="C351" s="291" t="s">
        <v>1078</v>
      </c>
    </row>
    <row r="352" spans="2:3" ht="10.5" customHeight="1" x14ac:dyDescent="0.25">
      <c r="B352" s="291" t="s">
        <v>1071</v>
      </c>
      <c r="C352" s="291" t="s">
        <v>1079</v>
      </c>
    </row>
    <row r="353" spans="2:3" ht="10.5" customHeight="1" x14ac:dyDescent="0.25">
      <c r="B353" s="291" t="s">
        <v>1071</v>
      </c>
      <c r="C353" s="291" t="s">
        <v>1080</v>
      </c>
    </row>
    <row r="354" spans="2:3" ht="10.5" customHeight="1" x14ac:dyDescent="0.25">
      <c r="B354" s="291" t="s">
        <v>1071</v>
      </c>
      <c r="C354" s="291" t="s">
        <v>1081</v>
      </c>
    </row>
    <row r="355" spans="2:3" ht="10.5" customHeight="1" x14ac:dyDescent="0.25">
      <c r="B355" s="291" t="s">
        <v>1071</v>
      </c>
      <c r="C355" s="291" t="s">
        <v>1082</v>
      </c>
    </row>
    <row r="356" spans="2:3" ht="10.5" customHeight="1" x14ac:dyDescent="0.25">
      <c r="B356" s="291" t="s">
        <v>1071</v>
      </c>
      <c r="C356" s="291" t="s">
        <v>1083</v>
      </c>
    </row>
    <row r="357" spans="2:3" ht="10.5" customHeight="1" x14ac:dyDescent="0.25">
      <c r="B357" s="291" t="s">
        <v>1071</v>
      </c>
      <c r="C357" s="291" t="s">
        <v>1084</v>
      </c>
    </row>
    <row r="358" spans="2:3" ht="10.5" customHeight="1" x14ac:dyDescent="0.25">
      <c r="B358" s="291" t="s">
        <v>1071</v>
      </c>
      <c r="C358" s="291" t="s">
        <v>1085</v>
      </c>
    </row>
    <row r="359" spans="2:3" ht="10.5" customHeight="1" x14ac:dyDescent="0.25">
      <c r="B359" s="291" t="s">
        <v>1071</v>
      </c>
      <c r="C359" s="291" t="s">
        <v>1086</v>
      </c>
    </row>
    <row r="360" spans="2:3" ht="10.5" customHeight="1" x14ac:dyDescent="0.25">
      <c r="B360" s="291" t="s">
        <v>1071</v>
      </c>
      <c r="C360" s="291" t="s">
        <v>1087</v>
      </c>
    </row>
    <row r="361" spans="2:3" ht="10.5" customHeight="1" x14ac:dyDescent="0.25">
      <c r="B361" s="291" t="s">
        <v>1071</v>
      </c>
      <c r="C361" s="291" t="s">
        <v>1088</v>
      </c>
    </row>
    <row r="362" spans="2:3" ht="10.5" customHeight="1" x14ac:dyDescent="0.25">
      <c r="B362" s="291" t="s">
        <v>1071</v>
      </c>
      <c r="C362" s="291" t="s">
        <v>1089</v>
      </c>
    </row>
    <row r="363" spans="2:3" ht="10.5" customHeight="1" x14ac:dyDescent="0.25">
      <c r="B363" s="291" t="s">
        <v>1071</v>
      </c>
      <c r="C363" s="291" t="s">
        <v>1090</v>
      </c>
    </row>
    <row r="364" spans="2:3" ht="10.5" customHeight="1" x14ac:dyDescent="0.25">
      <c r="B364" s="291" t="s">
        <v>1071</v>
      </c>
      <c r="C364" s="291" t="s">
        <v>1091</v>
      </c>
    </row>
    <row r="365" spans="2:3" ht="10.5" customHeight="1" x14ac:dyDescent="0.25">
      <c r="B365" s="291" t="s">
        <v>1071</v>
      </c>
      <c r="C365" s="291" t="s">
        <v>1092</v>
      </c>
    </row>
    <row r="366" spans="2:3" ht="10.5" customHeight="1" x14ac:dyDescent="0.25">
      <c r="B366" s="291" t="s">
        <v>1071</v>
      </c>
      <c r="C366" s="291" t="s">
        <v>1093</v>
      </c>
    </row>
    <row r="367" spans="2:3" ht="10.5" customHeight="1" x14ac:dyDescent="0.25">
      <c r="B367" s="291" t="s">
        <v>1071</v>
      </c>
      <c r="C367" s="291" t="s">
        <v>1094</v>
      </c>
    </row>
    <row r="368" spans="2:3" ht="10.5" customHeight="1" x14ac:dyDescent="0.25">
      <c r="B368" s="291" t="s">
        <v>1071</v>
      </c>
      <c r="C368" s="291" t="s">
        <v>1095</v>
      </c>
    </row>
    <row r="369" spans="2:3" ht="10.5" customHeight="1" x14ac:dyDescent="0.25">
      <c r="B369" s="291" t="s">
        <v>1071</v>
      </c>
      <c r="C369" s="291" t="s">
        <v>1096</v>
      </c>
    </row>
    <row r="370" spans="2:3" ht="10.5" customHeight="1" x14ac:dyDescent="0.25">
      <c r="B370" s="291" t="s">
        <v>1071</v>
      </c>
      <c r="C370" s="291" t="s">
        <v>1097</v>
      </c>
    </row>
    <row r="371" spans="2:3" ht="10.5" customHeight="1" x14ac:dyDescent="0.25">
      <c r="B371" s="291" t="s">
        <v>1071</v>
      </c>
      <c r="C371" s="291" t="s">
        <v>1098</v>
      </c>
    </row>
    <row r="372" spans="2:3" ht="10.5" customHeight="1" x14ac:dyDescent="0.25">
      <c r="B372" s="291" t="s">
        <v>1071</v>
      </c>
      <c r="C372" s="291" t="s">
        <v>1099</v>
      </c>
    </row>
    <row r="373" spans="2:3" ht="10.5" customHeight="1" x14ac:dyDescent="0.25">
      <c r="B373" s="291" t="s">
        <v>1071</v>
      </c>
      <c r="C373" s="291" t="s">
        <v>1100</v>
      </c>
    </row>
    <row r="374" spans="2:3" ht="10.5" customHeight="1" x14ac:dyDescent="0.25">
      <c r="B374" s="291" t="s">
        <v>1071</v>
      </c>
      <c r="C374" s="291" t="s">
        <v>1101</v>
      </c>
    </row>
    <row r="375" spans="2:3" ht="10.5" customHeight="1" x14ac:dyDescent="0.25">
      <c r="B375" s="291" t="s">
        <v>1071</v>
      </c>
      <c r="C375" s="291" t="s">
        <v>1102</v>
      </c>
    </row>
    <row r="376" spans="2:3" ht="10.5" customHeight="1" x14ac:dyDescent="0.25">
      <c r="B376" s="291" t="s">
        <v>1071</v>
      </c>
      <c r="C376" s="291" t="s">
        <v>1103</v>
      </c>
    </row>
    <row r="377" spans="2:3" ht="10.5" customHeight="1" x14ac:dyDescent="0.25">
      <c r="B377" s="291" t="s">
        <v>1071</v>
      </c>
      <c r="C377" s="291" t="s">
        <v>1104</v>
      </c>
    </row>
    <row r="378" spans="2:3" ht="10.5" customHeight="1" x14ac:dyDescent="0.25">
      <c r="B378" s="291" t="s">
        <v>1071</v>
      </c>
      <c r="C378" s="291" t="s">
        <v>1105</v>
      </c>
    </row>
    <row r="379" spans="2:3" ht="10.5" customHeight="1" x14ac:dyDescent="0.25">
      <c r="B379" s="291" t="s">
        <v>1071</v>
      </c>
      <c r="C379" s="291" t="s">
        <v>1106</v>
      </c>
    </row>
    <row r="380" spans="2:3" ht="10.5" customHeight="1" x14ac:dyDescent="0.25">
      <c r="B380" s="291" t="s">
        <v>1071</v>
      </c>
      <c r="C380" s="291" t="s">
        <v>1107</v>
      </c>
    </row>
    <row r="381" spans="2:3" ht="10.5" customHeight="1" x14ac:dyDescent="0.25">
      <c r="B381" s="291" t="s">
        <v>1071</v>
      </c>
      <c r="C381" s="291" t="s">
        <v>1108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2" ht="10.5" customHeight="1" x14ac:dyDescent="0.25">
      <c r="A1" s="291" t="s">
        <v>1109</v>
      </c>
      <c r="B1" t="s">
        <v>1110</v>
      </c>
    </row>
    <row r="2" spans="1:2" ht="10.5" customHeight="1" x14ac:dyDescent="0.25">
      <c r="A2" s="291" t="s">
        <v>1111</v>
      </c>
      <c r="B2" t="s">
        <v>375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7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79" ht="11.25" customHeight="1" x14ac:dyDescent="0.25">
      <c r="A1" s="8"/>
      <c r="BI1" t="s">
        <v>1112</v>
      </c>
      <c r="BJ1" s="353" t="s">
        <v>1113</v>
      </c>
      <c r="BK1" s="353" t="s">
        <v>64</v>
      </c>
      <c r="BL1" s="353" t="s">
        <v>1114</v>
      </c>
      <c r="BM1" s="353" t="s">
        <v>65</v>
      </c>
      <c r="BN1" s="353" t="s">
        <v>66</v>
      </c>
      <c r="BO1" s="353" t="s">
        <v>18</v>
      </c>
      <c r="BP1" t="s">
        <v>19</v>
      </c>
      <c r="BQ1" t="s">
        <v>21</v>
      </c>
      <c r="BR1" t="s">
        <v>23</v>
      </c>
      <c r="BS1" t="s">
        <v>25</v>
      </c>
      <c r="BT1" s="353" t="s">
        <v>1115</v>
      </c>
      <c r="BU1" s="353" t="s">
        <v>1116</v>
      </c>
      <c r="BV1" s="353" t="s">
        <v>1117</v>
      </c>
      <c r="BW1" s="353" t="s">
        <v>1118</v>
      </c>
      <c r="BX1" t="s">
        <v>1119</v>
      </c>
      <c r="BY1" s="353" t="s">
        <v>1120</v>
      </c>
      <c r="BZ1" s="353" t="s">
        <v>1121</v>
      </c>
      <c r="CA1" s="353" t="s">
        <v>1122</v>
      </c>
    </row>
    <row r="2" spans="1:79" ht="10.5" customHeight="1" x14ac:dyDescent="0.25">
      <c r="BI2" t="s">
        <v>48</v>
      </c>
      <c r="BJ2" t="s">
        <v>1123</v>
      </c>
      <c r="BK2" t="s">
        <v>1124</v>
      </c>
      <c r="BL2" t="s">
        <v>1125</v>
      </c>
      <c r="BM2" t="s">
        <v>1126</v>
      </c>
      <c r="BN2" t="s">
        <v>1127</v>
      </c>
      <c r="BO2" t="s">
        <v>18</v>
      </c>
      <c r="BP2" t="s">
        <v>51</v>
      </c>
      <c r="BQ2" t="s">
        <v>49</v>
      </c>
      <c r="BR2" t="s">
        <v>50</v>
      </c>
      <c r="BS2" t="s">
        <v>1128</v>
      </c>
      <c r="BT2" t="s">
        <v>1129</v>
      </c>
      <c r="BU2" t="s">
        <v>1130</v>
      </c>
      <c r="BV2" t="s">
        <v>1131</v>
      </c>
      <c r="BW2" t="s">
        <v>1132</v>
      </c>
      <c r="BX2" t="s">
        <v>400</v>
      </c>
      <c r="BY2" t="s">
        <v>1133</v>
      </c>
      <c r="BZ2" t="s">
        <v>54</v>
      </c>
      <c r="CA2" t="s">
        <v>1134</v>
      </c>
    </row>
    <row r="3" spans="1:79" ht="10.5" customHeight="1" x14ac:dyDescent="0.25">
      <c r="BJ3" t="s">
        <v>15</v>
      </c>
      <c r="BO3">
        <v>31705104</v>
      </c>
      <c r="BP3" t="s">
        <v>1135</v>
      </c>
      <c r="BQ3" t="s">
        <v>1136</v>
      </c>
      <c r="BR3" t="s">
        <v>1137</v>
      </c>
      <c r="BS3" t="s">
        <v>1138</v>
      </c>
      <c r="BT3" s="354">
        <v>43990</v>
      </c>
      <c r="BX3" t="s">
        <v>1139</v>
      </c>
      <c r="BY3" t="s">
        <v>1140</v>
      </c>
      <c r="BZ3" t="s">
        <v>1141</v>
      </c>
      <c r="CA3" t="s">
        <v>1142</v>
      </c>
    </row>
    <row r="4" spans="1:79" ht="10.5" customHeight="1" x14ac:dyDescent="0.25">
      <c r="BJ4" t="s">
        <v>15</v>
      </c>
      <c r="BO4">
        <v>31705104</v>
      </c>
      <c r="BP4" t="s">
        <v>1135</v>
      </c>
      <c r="BQ4" t="s">
        <v>1136</v>
      </c>
      <c r="BR4" t="s">
        <v>1137</v>
      </c>
      <c r="BS4" t="s">
        <v>1138</v>
      </c>
      <c r="BT4" s="354">
        <v>43990</v>
      </c>
      <c r="BX4" t="s">
        <v>1139</v>
      </c>
      <c r="BY4" t="s">
        <v>1140</v>
      </c>
      <c r="BZ4" t="s">
        <v>1141</v>
      </c>
      <c r="CA4" t="s">
        <v>1143</v>
      </c>
    </row>
    <row r="5" spans="1:79" ht="10.5" customHeight="1" x14ac:dyDescent="0.25">
      <c r="BJ5" t="s">
        <v>15</v>
      </c>
      <c r="BO5">
        <v>26358477</v>
      </c>
      <c r="BP5" t="s">
        <v>1144</v>
      </c>
      <c r="BQ5" t="s">
        <v>1145</v>
      </c>
      <c r="BR5" t="s">
        <v>1146</v>
      </c>
      <c r="BS5" t="s">
        <v>1147</v>
      </c>
      <c r="BX5" t="s">
        <v>1139</v>
      </c>
      <c r="BY5" t="s">
        <v>1140</v>
      </c>
      <c r="BZ5" t="s">
        <v>1141</v>
      </c>
      <c r="CA5" t="s">
        <v>1142</v>
      </c>
    </row>
    <row r="6" spans="1:79" ht="10.5" customHeight="1" x14ac:dyDescent="0.25">
      <c r="BJ6" t="s">
        <v>15</v>
      </c>
      <c r="BO6">
        <v>26358403</v>
      </c>
      <c r="BP6" t="s">
        <v>1148</v>
      </c>
      <c r="BQ6" t="s">
        <v>1149</v>
      </c>
      <c r="BR6" t="s">
        <v>1150</v>
      </c>
      <c r="BS6" t="s">
        <v>1151</v>
      </c>
      <c r="BX6" t="s">
        <v>1139</v>
      </c>
      <c r="BY6" t="s">
        <v>1140</v>
      </c>
      <c r="BZ6" t="s">
        <v>1141</v>
      </c>
      <c r="CA6" t="s">
        <v>1142</v>
      </c>
    </row>
    <row r="7" spans="1:79" ht="10.5" customHeight="1" x14ac:dyDescent="0.25">
      <c r="BJ7" t="s">
        <v>15</v>
      </c>
      <c r="BO7">
        <v>26358280</v>
      </c>
      <c r="BP7" t="s">
        <v>1152</v>
      </c>
      <c r="BQ7" t="s">
        <v>1153</v>
      </c>
      <c r="BR7" t="s">
        <v>1154</v>
      </c>
      <c r="BS7" t="s">
        <v>1155</v>
      </c>
      <c r="BT7" s="354">
        <v>34046</v>
      </c>
      <c r="BX7" t="s">
        <v>1139</v>
      </c>
      <c r="BY7" t="s">
        <v>1140</v>
      </c>
      <c r="BZ7" t="s">
        <v>1141</v>
      </c>
      <c r="CA7" t="s">
        <v>1142</v>
      </c>
    </row>
    <row r="8" spans="1:79" ht="10.5" customHeight="1" x14ac:dyDescent="0.25">
      <c r="BJ8" t="s">
        <v>15</v>
      </c>
      <c r="BO8">
        <v>26358279</v>
      </c>
      <c r="BP8" t="s">
        <v>1156</v>
      </c>
      <c r="BQ8" t="s">
        <v>1157</v>
      </c>
      <c r="BR8" t="s">
        <v>1158</v>
      </c>
      <c r="BS8" t="s">
        <v>1159</v>
      </c>
      <c r="BX8" t="s">
        <v>1139</v>
      </c>
      <c r="BY8" t="s">
        <v>1140</v>
      </c>
      <c r="BZ8" t="s">
        <v>1141</v>
      </c>
      <c r="CA8" t="s">
        <v>1142</v>
      </c>
    </row>
    <row r="9" spans="1:79" ht="10.5" customHeight="1" x14ac:dyDescent="0.25">
      <c r="BJ9" t="s">
        <v>15</v>
      </c>
      <c r="BO9">
        <v>26373616</v>
      </c>
      <c r="BP9" t="s">
        <v>1160</v>
      </c>
      <c r="BQ9" t="s">
        <v>1161</v>
      </c>
      <c r="BR9" t="s">
        <v>1162</v>
      </c>
      <c r="BS9" t="s">
        <v>1163</v>
      </c>
      <c r="BX9" t="s">
        <v>1164</v>
      </c>
      <c r="BY9" t="s">
        <v>1165</v>
      </c>
      <c r="BZ9" t="s">
        <v>1166</v>
      </c>
      <c r="CA9" t="s">
        <v>1142</v>
      </c>
    </row>
    <row r="10" spans="1:79" ht="10.5" customHeight="1" x14ac:dyDescent="0.25">
      <c r="BJ10" t="s">
        <v>15</v>
      </c>
      <c r="BO10">
        <v>26358464</v>
      </c>
      <c r="BP10" t="s">
        <v>1167</v>
      </c>
      <c r="BQ10" t="s">
        <v>1168</v>
      </c>
      <c r="BR10" t="s">
        <v>1137</v>
      </c>
      <c r="BS10" t="s">
        <v>1169</v>
      </c>
      <c r="BX10" t="s">
        <v>1139</v>
      </c>
      <c r="BY10" t="s">
        <v>1140</v>
      </c>
      <c r="BZ10" t="s">
        <v>1141</v>
      </c>
      <c r="CA10" t="s">
        <v>1142</v>
      </c>
    </row>
    <row r="11" spans="1:79" ht="10.5" customHeight="1" x14ac:dyDescent="0.25">
      <c r="BJ11" t="s">
        <v>15</v>
      </c>
      <c r="BO11">
        <v>31314742</v>
      </c>
      <c r="BP11" t="s">
        <v>1170</v>
      </c>
      <c r="BQ11" t="s">
        <v>1171</v>
      </c>
      <c r="BR11" t="s">
        <v>1162</v>
      </c>
      <c r="BS11" t="s">
        <v>1172</v>
      </c>
      <c r="BX11" t="s">
        <v>1173</v>
      </c>
      <c r="BY11" t="s">
        <v>1174</v>
      </c>
      <c r="BZ11" t="s">
        <v>1175</v>
      </c>
      <c r="CA11" t="s">
        <v>1142</v>
      </c>
    </row>
    <row r="12" spans="1:79" ht="10.5" customHeight="1" x14ac:dyDescent="0.25">
      <c r="BJ12" t="s">
        <v>15</v>
      </c>
      <c r="BO12">
        <v>26373593</v>
      </c>
      <c r="BP12" t="s">
        <v>1176</v>
      </c>
      <c r="BQ12" t="s">
        <v>1177</v>
      </c>
      <c r="BR12" t="s">
        <v>1178</v>
      </c>
      <c r="BS12" t="s">
        <v>1179</v>
      </c>
      <c r="BX12" t="s">
        <v>1180</v>
      </c>
      <c r="BY12" t="s">
        <v>1181</v>
      </c>
      <c r="BZ12" t="s">
        <v>1141</v>
      </c>
      <c r="CA12" t="s">
        <v>1142</v>
      </c>
    </row>
    <row r="13" spans="1:79" ht="10.5" customHeight="1" x14ac:dyDescent="0.25">
      <c r="BJ13" t="s">
        <v>15</v>
      </c>
      <c r="BO13">
        <v>26373593</v>
      </c>
      <c r="BP13" t="s">
        <v>1176</v>
      </c>
      <c r="BQ13" t="s">
        <v>1177</v>
      </c>
      <c r="BR13" t="s">
        <v>1178</v>
      </c>
      <c r="BS13" t="s">
        <v>1179</v>
      </c>
      <c r="BX13" t="s">
        <v>1180</v>
      </c>
      <c r="BY13" t="s">
        <v>1181</v>
      </c>
      <c r="BZ13" t="s">
        <v>1182</v>
      </c>
      <c r="CA13" t="s">
        <v>1142</v>
      </c>
    </row>
    <row r="14" spans="1:79" ht="10.5" customHeight="1" x14ac:dyDescent="0.25">
      <c r="BJ14" t="s">
        <v>15</v>
      </c>
      <c r="BO14">
        <v>26373593</v>
      </c>
      <c r="BP14" t="s">
        <v>1176</v>
      </c>
      <c r="BQ14" t="s">
        <v>1177</v>
      </c>
      <c r="BR14" t="s">
        <v>1178</v>
      </c>
      <c r="BS14" t="s">
        <v>1179</v>
      </c>
      <c r="BX14" t="s">
        <v>1183</v>
      </c>
      <c r="BY14" t="s">
        <v>1184</v>
      </c>
      <c r="BZ14" t="s">
        <v>1185</v>
      </c>
      <c r="CA14" t="s">
        <v>1142</v>
      </c>
    </row>
    <row r="15" spans="1:79" ht="10.5" customHeight="1" x14ac:dyDescent="0.25">
      <c r="BJ15" t="s">
        <v>15</v>
      </c>
      <c r="BO15">
        <v>26358364</v>
      </c>
      <c r="BP15" t="s">
        <v>1186</v>
      </c>
      <c r="BQ15" t="s">
        <v>1187</v>
      </c>
      <c r="BR15" t="s">
        <v>1188</v>
      </c>
      <c r="BS15" t="s">
        <v>1189</v>
      </c>
      <c r="BX15" t="s">
        <v>1139</v>
      </c>
      <c r="BY15" t="s">
        <v>1140</v>
      </c>
      <c r="BZ15" t="s">
        <v>1141</v>
      </c>
      <c r="CA15" t="s">
        <v>1142</v>
      </c>
    </row>
    <row r="16" spans="1:79" ht="10.5" customHeight="1" x14ac:dyDescent="0.25">
      <c r="BJ16" t="s">
        <v>15</v>
      </c>
      <c r="BO16">
        <v>26569426</v>
      </c>
      <c r="BP16" t="s">
        <v>1190</v>
      </c>
      <c r="BQ16" t="s">
        <v>1191</v>
      </c>
      <c r="BR16" t="s">
        <v>1192</v>
      </c>
      <c r="BS16" t="s">
        <v>1193</v>
      </c>
      <c r="BX16" t="s">
        <v>1139</v>
      </c>
      <c r="BY16" t="s">
        <v>1140</v>
      </c>
      <c r="BZ16" t="s">
        <v>1141</v>
      </c>
      <c r="CA16" t="s">
        <v>1142</v>
      </c>
    </row>
    <row r="17" spans="62:79" ht="10.5" customHeight="1" x14ac:dyDescent="0.25">
      <c r="BJ17" t="s">
        <v>15</v>
      </c>
      <c r="BO17">
        <v>26358272</v>
      </c>
      <c r="BP17" t="s">
        <v>1194</v>
      </c>
      <c r="BQ17" t="s">
        <v>1195</v>
      </c>
      <c r="BR17" t="s">
        <v>1196</v>
      </c>
      <c r="BS17" t="s">
        <v>1197</v>
      </c>
      <c r="BX17" t="s">
        <v>1139</v>
      </c>
      <c r="BY17" t="s">
        <v>1140</v>
      </c>
      <c r="BZ17" t="s">
        <v>1141</v>
      </c>
      <c r="CA17" t="s">
        <v>1142</v>
      </c>
    </row>
    <row r="18" spans="62:79" ht="10.5" customHeight="1" x14ac:dyDescent="0.25">
      <c r="BJ18" t="s">
        <v>15</v>
      </c>
      <c r="BO18">
        <v>31258691</v>
      </c>
      <c r="BP18" t="s">
        <v>1198</v>
      </c>
      <c r="BQ18" t="s">
        <v>1199</v>
      </c>
      <c r="BR18" t="s">
        <v>1200</v>
      </c>
      <c r="BS18" t="s">
        <v>1201</v>
      </c>
      <c r="BX18" t="s">
        <v>1139</v>
      </c>
      <c r="BY18" t="s">
        <v>1140</v>
      </c>
      <c r="BZ18" t="s">
        <v>1141</v>
      </c>
      <c r="CA18" t="s">
        <v>1142</v>
      </c>
    </row>
    <row r="19" spans="62:79" ht="10.5" customHeight="1" x14ac:dyDescent="0.25">
      <c r="BJ19" t="s">
        <v>15</v>
      </c>
      <c r="BO19">
        <v>31063349</v>
      </c>
      <c r="BP19" t="s">
        <v>1202</v>
      </c>
      <c r="BQ19" t="s">
        <v>1203</v>
      </c>
      <c r="BR19" t="s">
        <v>1204</v>
      </c>
      <c r="BS19" t="s">
        <v>1205</v>
      </c>
      <c r="BX19" t="s">
        <v>1139</v>
      </c>
      <c r="BY19" t="s">
        <v>1140</v>
      </c>
      <c r="BZ19" t="s">
        <v>1141</v>
      </c>
      <c r="CA19" t="s">
        <v>1142</v>
      </c>
    </row>
    <row r="20" spans="62:79" ht="10.5" customHeight="1" x14ac:dyDescent="0.25">
      <c r="BJ20" t="s">
        <v>15</v>
      </c>
      <c r="BO20">
        <v>26358397</v>
      </c>
      <c r="BP20" t="s">
        <v>1206</v>
      </c>
      <c r="BQ20" t="s">
        <v>1207</v>
      </c>
      <c r="BR20" t="s">
        <v>1150</v>
      </c>
      <c r="BS20" t="s">
        <v>1208</v>
      </c>
      <c r="BT20" s="354">
        <v>34257</v>
      </c>
      <c r="BX20" t="s">
        <v>1139</v>
      </c>
      <c r="BY20" t="s">
        <v>1140</v>
      </c>
      <c r="BZ20" t="s">
        <v>1141</v>
      </c>
      <c r="CA20" t="s">
        <v>1142</v>
      </c>
    </row>
    <row r="21" spans="62:79" ht="10.5" customHeight="1" x14ac:dyDescent="0.25">
      <c r="BJ21" t="s">
        <v>15</v>
      </c>
      <c r="BO21">
        <v>26358281</v>
      </c>
      <c r="BP21" t="s">
        <v>1209</v>
      </c>
      <c r="BQ21" t="s">
        <v>1210</v>
      </c>
      <c r="BR21" t="s">
        <v>1158</v>
      </c>
      <c r="BS21" t="s">
        <v>1211</v>
      </c>
      <c r="BT21" s="354">
        <v>33904</v>
      </c>
      <c r="BX21" t="s">
        <v>1212</v>
      </c>
      <c r="BY21" t="s">
        <v>1213</v>
      </c>
      <c r="BZ21" t="s">
        <v>1214</v>
      </c>
      <c r="CA21" t="s">
        <v>1142</v>
      </c>
    </row>
    <row r="22" spans="62:79" ht="10.5" customHeight="1" x14ac:dyDescent="0.25">
      <c r="BJ22" t="s">
        <v>15</v>
      </c>
      <c r="BO22">
        <v>26358393</v>
      </c>
      <c r="BP22" t="s">
        <v>1215</v>
      </c>
      <c r="BQ22" t="s">
        <v>1216</v>
      </c>
      <c r="BR22" t="s">
        <v>1150</v>
      </c>
      <c r="BS22" t="s">
        <v>1217</v>
      </c>
      <c r="BX22" t="s">
        <v>1139</v>
      </c>
      <c r="BY22" t="s">
        <v>1140</v>
      </c>
      <c r="BZ22" t="s">
        <v>1141</v>
      </c>
      <c r="CA22" t="s">
        <v>1142</v>
      </c>
    </row>
    <row r="23" spans="62:79" ht="10.5" customHeight="1" x14ac:dyDescent="0.25">
      <c r="BJ23" t="s">
        <v>15</v>
      </c>
      <c r="BO23">
        <v>26358385</v>
      </c>
      <c r="BP23" t="s">
        <v>1218</v>
      </c>
      <c r="BQ23" t="s">
        <v>1219</v>
      </c>
      <c r="BR23" t="s">
        <v>1220</v>
      </c>
      <c r="BS23" t="s">
        <v>1221</v>
      </c>
      <c r="BX23" t="s">
        <v>1139</v>
      </c>
      <c r="BY23" t="s">
        <v>1140</v>
      </c>
      <c r="BZ23" t="s">
        <v>1141</v>
      </c>
      <c r="CA23" t="s">
        <v>1142</v>
      </c>
    </row>
    <row r="24" spans="62:79" ht="10.5" customHeight="1" x14ac:dyDescent="0.25">
      <c r="BJ24" t="s">
        <v>15</v>
      </c>
      <c r="BO24">
        <v>26358270</v>
      </c>
      <c r="BP24" t="s">
        <v>1222</v>
      </c>
      <c r="BQ24" t="s">
        <v>1223</v>
      </c>
      <c r="BR24" t="s">
        <v>1196</v>
      </c>
      <c r="BS24" t="s">
        <v>1224</v>
      </c>
      <c r="BX24" t="s">
        <v>1139</v>
      </c>
      <c r="BY24" t="s">
        <v>1140</v>
      </c>
      <c r="BZ24" t="s">
        <v>1141</v>
      </c>
      <c r="CA24" t="s">
        <v>1142</v>
      </c>
    </row>
    <row r="25" spans="62:79" ht="10.5" customHeight="1" x14ac:dyDescent="0.25">
      <c r="BJ25" t="s">
        <v>15</v>
      </c>
      <c r="BO25">
        <v>26555642</v>
      </c>
      <c r="BP25" t="s">
        <v>1225</v>
      </c>
      <c r="BQ25" t="s">
        <v>1226</v>
      </c>
      <c r="BR25" t="s">
        <v>1150</v>
      </c>
      <c r="BS25" t="s">
        <v>1227</v>
      </c>
      <c r="BX25" t="s">
        <v>1139</v>
      </c>
      <c r="BY25" t="s">
        <v>1140</v>
      </c>
      <c r="BZ25" t="s">
        <v>1141</v>
      </c>
      <c r="CA25" t="s">
        <v>1142</v>
      </c>
    </row>
    <row r="26" spans="62:79" ht="10.5" customHeight="1" x14ac:dyDescent="0.25">
      <c r="BJ26" t="s">
        <v>15</v>
      </c>
      <c r="BO26">
        <v>30844713</v>
      </c>
      <c r="BP26" t="s">
        <v>1228</v>
      </c>
      <c r="BQ26" t="s">
        <v>1229</v>
      </c>
      <c r="BR26" t="s">
        <v>1230</v>
      </c>
      <c r="BS26" t="s">
        <v>1231</v>
      </c>
      <c r="BX26" t="s">
        <v>1173</v>
      </c>
      <c r="BY26" t="s">
        <v>1174</v>
      </c>
      <c r="BZ26" t="s">
        <v>1175</v>
      </c>
      <c r="CA26" t="s">
        <v>1142</v>
      </c>
    </row>
    <row r="27" spans="62:79" ht="10.5" customHeight="1" x14ac:dyDescent="0.25">
      <c r="BJ27" t="s">
        <v>15</v>
      </c>
      <c r="BO27">
        <v>26358179</v>
      </c>
      <c r="BP27" t="s">
        <v>1232</v>
      </c>
      <c r="BQ27" t="s">
        <v>1233</v>
      </c>
      <c r="BR27" t="s">
        <v>1234</v>
      </c>
      <c r="BS27" t="s">
        <v>1235</v>
      </c>
      <c r="BX27" t="s">
        <v>1139</v>
      </c>
      <c r="BY27" t="s">
        <v>1140</v>
      </c>
      <c r="BZ27" t="s">
        <v>1141</v>
      </c>
      <c r="CA27" t="s">
        <v>1142</v>
      </c>
    </row>
    <row r="28" spans="62:79" ht="10.5" customHeight="1" x14ac:dyDescent="0.25">
      <c r="BJ28" t="s">
        <v>15</v>
      </c>
      <c r="BO28">
        <v>26358394</v>
      </c>
      <c r="BP28" t="s">
        <v>1236</v>
      </c>
      <c r="BQ28" t="s">
        <v>1237</v>
      </c>
      <c r="BR28" t="s">
        <v>1150</v>
      </c>
      <c r="BS28" t="s">
        <v>1238</v>
      </c>
      <c r="BX28" t="s">
        <v>1139</v>
      </c>
      <c r="BY28" t="s">
        <v>1140</v>
      </c>
      <c r="BZ28" t="s">
        <v>1141</v>
      </c>
      <c r="CA28" t="s">
        <v>1142</v>
      </c>
    </row>
    <row r="29" spans="62:79" ht="10.5" customHeight="1" x14ac:dyDescent="0.25">
      <c r="BJ29" t="s">
        <v>15</v>
      </c>
      <c r="BO29">
        <v>26358469</v>
      </c>
      <c r="BP29" t="s">
        <v>1239</v>
      </c>
      <c r="BQ29" t="s">
        <v>1240</v>
      </c>
      <c r="BR29" t="s">
        <v>24</v>
      </c>
      <c r="BS29" t="s">
        <v>1241</v>
      </c>
      <c r="BT29" s="354">
        <v>40770</v>
      </c>
      <c r="BX29" t="s">
        <v>1139</v>
      </c>
      <c r="BY29" t="s">
        <v>1140</v>
      </c>
      <c r="BZ29" t="s">
        <v>1141</v>
      </c>
      <c r="CA29" t="s">
        <v>1142</v>
      </c>
    </row>
    <row r="30" spans="62:79" ht="10.5" customHeight="1" x14ac:dyDescent="0.25">
      <c r="BJ30" t="s">
        <v>15</v>
      </c>
      <c r="BO30">
        <v>31023931</v>
      </c>
      <c r="BP30" t="s">
        <v>1242</v>
      </c>
      <c r="BQ30" t="s">
        <v>1243</v>
      </c>
      <c r="BR30" t="s">
        <v>1244</v>
      </c>
      <c r="BS30" t="s">
        <v>1245</v>
      </c>
      <c r="BX30" t="s">
        <v>1246</v>
      </c>
      <c r="BY30" t="s">
        <v>1247</v>
      </c>
      <c r="BZ30" t="s">
        <v>1214</v>
      </c>
      <c r="CA30" t="s">
        <v>1142</v>
      </c>
    </row>
    <row r="31" spans="62:79" ht="10.5" customHeight="1" x14ac:dyDescent="0.25">
      <c r="BJ31" t="s">
        <v>15</v>
      </c>
      <c r="BO31">
        <v>31023931</v>
      </c>
      <c r="BP31" t="s">
        <v>1242</v>
      </c>
      <c r="BQ31" t="s">
        <v>1243</v>
      </c>
      <c r="BR31" t="s">
        <v>1244</v>
      </c>
      <c r="BS31" t="s">
        <v>1245</v>
      </c>
      <c r="BX31" t="s">
        <v>1246</v>
      </c>
      <c r="BY31" t="s">
        <v>1247</v>
      </c>
      <c r="BZ31" t="s">
        <v>1182</v>
      </c>
      <c r="CA31" t="s">
        <v>1142</v>
      </c>
    </row>
    <row r="32" spans="62:79" ht="10.5" customHeight="1" x14ac:dyDescent="0.25">
      <c r="BJ32" t="s">
        <v>15</v>
      </c>
      <c r="BO32">
        <v>27566839</v>
      </c>
      <c r="BP32" t="s">
        <v>1248</v>
      </c>
      <c r="BQ32" t="s">
        <v>1243</v>
      </c>
      <c r="BR32" t="s">
        <v>1249</v>
      </c>
      <c r="BS32" t="s">
        <v>1245</v>
      </c>
      <c r="BX32" t="s">
        <v>1139</v>
      </c>
      <c r="BY32" t="s">
        <v>1140</v>
      </c>
      <c r="BZ32" t="s">
        <v>1141</v>
      </c>
      <c r="CA32" t="s">
        <v>1142</v>
      </c>
    </row>
    <row r="33" spans="62:79" ht="10.5" customHeight="1" x14ac:dyDescent="0.25">
      <c r="BJ33" t="s">
        <v>15</v>
      </c>
      <c r="BO33">
        <v>31538730</v>
      </c>
      <c r="BP33" t="s">
        <v>1250</v>
      </c>
      <c r="BQ33" t="s">
        <v>1243</v>
      </c>
      <c r="BR33" t="s">
        <v>1251</v>
      </c>
      <c r="BS33" t="s">
        <v>1245</v>
      </c>
      <c r="BX33" t="s">
        <v>1139</v>
      </c>
      <c r="BY33" t="s">
        <v>1140</v>
      </c>
      <c r="BZ33" t="s">
        <v>1141</v>
      </c>
      <c r="CA33" t="s">
        <v>1143</v>
      </c>
    </row>
    <row r="34" spans="62:79" ht="10.5" customHeight="1" x14ac:dyDescent="0.25">
      <c r="BJ34" t="s">
        <v>15</v>
      </c>
      <c r="BO34">
        <v>31538777</v>
      </c>
      <c r="BP34" t="s">
        <v>1252</v>
      </c>
      <c r="BQ34" t="s">
        <v>1243</v>
      </c>
      <c r="BR34" t="s">
        <v>1253</v>
      </c>
      <c r="BS34" t="s">
        <v>1245</v>
      </c>
      <c r="BX34" t="s">
        <v>1139</v>
      </c>
      <c r="BY34" t="s">
        <v>1140</v>
      </c>
      <c r="BZ34" t="s">
        <v>1141</v>
      </c>
      <c r="CA34" t="s">
        <v>1142</v>
      </c>
    </row>
    <row r="35" spans="62:79" ht="10.5" customHeight="1" x14ac:dyDescent="0.25">
      <c r="BJ35" t="s">
        <v>15</v>
      </c>
      <c r="BO35">
        <v>27968016</v>
      </c>
      <c r="BP35" t="s">
        <v>1254</v>
      </c>
      <c r="BQ35" t="s">
        <v>1243</v>
      </c>
      <c r="BR35" t="s">
        <v>1255</v>
      </c>
      <c r="BS35" t="s">
        <v>1245</v>
      </c>
      <c r="BX35" t="s">
        <v>1139</v>
      </c>
      <c r="BY35" t="s">
        <v>1140</v>
      </c>
      <c r="BZ35" t="s">
        <v>1141</v>
      </c>
      <c r="CA35" t="s">
        <v>1142</v>
      </c>
    </row>
    <row r="36" spans="62:79" ht="10.5" customHeight="1" x14ac:dyDescent="0.25">
      <c r="BJ36" t="s">
        <v>15</v>
      </c>
      <c r="BO36">
        <v>31171901</v>
      </c>
      <c r="BP36" t="s">
        <v>1256</v>
      </c>
      <c r="BQ36" t="s">
        <v>1243</v>
      </c>
      <c r="BR36" t="s">
        <v>1257</v>
      </c>
      <c r="BS36" t="s">
        <v>1245</v>
      </c>
      <c r="BX36" t="s">
        <v>1173</v>
      </c>
      <c r="BY36" t="s">
        <v>1174</v>
      </c>
      <c r="BZ36" t="s">
        <v>1175</v>
      </c>
      <c r="CA36" t="s">
        <v>1142</v>
      </c>
    </row>
    <row r="37" spans="62:79" ht="10.5" customHeight="1" x14ac:dyDescent="0.25">
      <c r="BJ37" t="s">
        <v>15</v>
      </c>
      <c r="BO37">
        <v>28007548</v>
      </c>
      <c r="BP37" t="s">
        <v>1258</v>
      </c>
      <c r="BQ37" t="s">
        <v>1243</v>
      </c>
      <c r="BR37" t="s">
        <v>1259</v>
      </c>
      <c r="BS37" t="s">
        <v>1245</v>
      </c>
      <c r="BX37" t="s">
        <v>1139</v>
      </c>
      <c r="BY37" t="s">
        <v>1140</v>
      </c>
      <c r="BZ37" t="s">
        <v>1141</v>
      </c>
      <c r="CA37" t="s">
        <v>1142</v>
      </c>
    </row>
    <row r="38" spans="62:79" ht="10.5" customHeight="1" x14ac:dyDescent="0.25">
      <c r="BJ38" t="s">
        <v>15</v>
      </c>
      <c r="BO38">
        <v>26358399</v>
      </c>
      <c r="BP38" t="s">
        <v>1260</v>
      </c>
      <c r="BQ38" t="s">
        <v>1261</v>
      </c>
      <c r="BR38" t="s">
        <v>1150</v>
      </c>
      <c r="BS38" t="s">
        <v>1262</v>
      </c>
      <c r="BX38" t="s">
        <v>1139</v>
      </c>
      <c r="BY38" t="s">
        <v>1140</v>
      </c>
      <c r="BZ38" t="s">
        <v>1141</v>
      </c>
      <c r="CA38" t="s">
        <v>1142</v>
      </c>
    </row>
    <row r="39" spans="62:79" ht="10.5" customHeight="1" x14ac:dyDescent="0.25">
      <c r="BJ39" t="s">
        <v>15</v>
      </c>
      <c r="BO39">
        <v>26555359</v>
      </c>
      <c r="BP39" t="s">
        <v>1263</v>
      </c>
      <c r="BQ39" t="s">
        <v>1264</v>
      </c>
      <c r="BR39" t="s">
        <v>1265</v>
      </c>
      <c r="BS39" t="s">
        <v>1266</v>
      </c>
      <c r="BX39" t="s">
        <v>1183</v>
      </c>
      <c r="BY39" t="s">
        <v>1184</v>
      </c>
      <c r="BZ39" t="s">
        <v>1185</v>
      </c>
      <c r="CA39" t="s">
        <v>1142</v>
      </c>
    </row>
    <row r="40" spans="62:79" ht="10.5" customHeight="1" x14ac:dyDescent="0.25">
      <c r="BJ40" t="s">
        <v>15</v>
      </c>
      <c r="BO40">
        <v>26555359</v>
      </c>
      <c r="BP40" t="s">
        <v>1263</v>
      </c>
      <c r="BQ40" t="s">
        <v>1264</v>
      </c>
      <c r="BR40" t="s">
        <v>1265</v>
      </c>
      <c r="BS40" t="s">
        <v>1266</v>
      </c>
      <c r="BX40" t="s">
        <v>1267</v>
      </c>
      <c r="BY40" t="s">
        <v>1268</v>
      </c>
      <c r="BZ40" t="s">
        <v>1182</v>
      </c>
      <c r="CA40" t="s">
        <v>1142</v>
      </c>
    </row>
    <row r="41" spans="62:79" ht="10.5" customHeight="1" x14ac:dyDescent="0.25">
      <c r="BJ41" t="s">
        <v>15</v>
      </c>
      <c r="BO41">
        <v>26322331</v>
      </c>
      <c r="BP41" t="s">
        <v>1269</v>
      </c>
      <c r="BQ41" t="s">
        <v>1270</v>
      </c>
      <c r="BR41" t="s">
        <v>1154</v>
      </c>
      <c r="BS41" t="s">
        <v>1271</v>
      </c>
      <c r="BX41" t="s">
        <v>1139</v>
      </c>
      <c r="BY41" t="s">
        <v>1140</v>
      </c>
      <c r="BZ41" t="s">
        <v>1141</v>
      </c>
      <c r="CA41" t="s">
        <v>1143</v>
      </c>
    </row>
    <row r="42" spans="62:79" ht="10.5" customHeight="1" x14ac:dyDescent="0.25">
      <c r="BJ42" t="s">
        <v>15</v>
      </c>
      <c r="BO42">
        <v>26555361</v>
      </c>
      <c r="BP42" t="s">
        <v>1272</v>
      </c>
      <c r="BQ42" t="s">
        <v>1273</v>
      </c>
      <c r="BR42" t="s">
        <v>1265</v>
      </c>
      <c r="BS42" t="s">
        <v>1274</v>
      </c>
      <c r="BX42" t="s">
        <v>1183</v>
      </c>
      <c r="BY42" t="s">
        <v>1184</v>
      </c>
      <c r="BZ42" t="s">
        <v>1185</v>
      </c>
      <c r="CA42" t="s">
        <v>1142</v>
      </c>
    </row>
    <row r="43" spans="62:79" ht="10.5" customHeight="1" x14ac:dyDescent="0.25">
      <c r="BJ43" t="s">
        <v>15</v>
      </c>
      <c r="BO43">
        <v>26555361</v>
      </c>
      <c r="BP43" t="s">
        <v>1272</v>
      </c>
      <c r="BQ43" t="s">
        <v>1273</v>
      </c>
      <c r="BR43" t="s">
        <v>1265</v>
      </c>
      <c r="BS43" t="s">
        <v>1274</v>
      </c>
      <c r="BX43" t="s">
        <v>1139</v>
      </c>
      <c r="BY43" t="s">
        <v>1140</v>
      </c>
      <c r="BZ43" t="s">
        <v>1141</v>
      </c>
      <c r="CA43" t="s">
        <v>1142</v>
      </c>
    </row>
    <row r="44" spans="62:79" ht="10.5" customHeight="1" x14ac:dyDescent="0.25">
      <c r="BJ44" t="s">
        <v>15</v>
      </c>
      <c r="BO44">
        <v>26358408</v>
      </c>
      <c r="BP44" t="s">
        <v>1275</v>
      </c>
      <c r="BQ44" t="s">
        <v>1276</v>
      </c>
      <c r="BR44" t="s">
        <v>1150</v>
      </c>
      <c r="BS44" t="s">
        <v>1277</v>
      </c>
      <c r="BX44" t="s">
        <v>1139</v>
      </c>
      <c r="BY44" t="s">
        <v>1140</v>
      </c>
      <c r="BZ44" t="s">
        <v>1141</v>
      </c>
      <c r="CA44" t="s">
        <v>1142</v>
      </c>
    </row>
    <row r="45" spans="62:79" ht="10.5" customHeight="1" x14ac:dyDescent="0.25">
      <c r="BJ45" t="s">
        <v>15</v>
      </c>
      <c r="BO45">
        <v>26358184</v>
      </c>
      <c r="BP45" t="s">
        <v>1278</v>
      </c>
      <c r="BQ45" t="s">
        <v>1279</v>
      </c>
      <c r="BR45" t="s">
        <v>1280</v>
      </c>
      <c r="BS45" t="s">
        <v>1281</v>
      </c>
      <c r="BT45" s="354">
        <v>33903</v>
      </c>
      <c r="BX45" t="s">
        <v>1139</v>
      </c>
      <c r="BY45" t="s">
        <v>1140</v>
      </c>
      <c r="BZ45" t="s">
        <v>1141</v>
      </c>
      <c r="CA45" t="s">
        <v>1142</v>
      </c>
    </row>
    <row r="46" spans="62:79" ht="10.5" customHeight="1" x14ac:dyDescent="0.25">
      <c r="BJ46" t="s">
        <v>15</v>
      </c>
      <c r="BO46">
        <v>27585148</v>
      </c>
      <c r="BP46" t="s">
        <v>1282</v>
      </c>
      <c r="BQ46" t="s">
        <v>1283</v>
      </c>
      <c r="BR46" t="s">
        <v>1220</v>
      </c>
      <c r="BS46" t="s">
        <v>1284</v>
      </c>
      <c r="BT46" s="354">
        <v>40063</v>
      </c>
      <c r="BX46" t="s">
        <v>1139</v>
      </c>
      <c r="BY46" t="s">
        <v>1140</v>
      </c>
      <c r="BZ46" t="s">
        <v>1141</v>
      </c>
      <c r="CA46" t="s">
        <v>1142</v>
      </c>
    </row>
    <row r="47" spans="62:79" ht="10.5" customHeight="1" x14ac:dyDescent="0.25">
      <c r="BJ47" t="s">
        <v>15</v>
      </c>
      <c r="BO47">
        <v>26358197</v>
      </c>
      <c r="BP47" t="s">
        <v>1285</v>
      </c>
      <c r="BQ47" t="s">
        <v>1286</v>
      </c>
      <c r="BR47" t="s">
        <v>1287</v>
      </c>
      <c r="BS47" t="s">
        <v>1288</v>
      </c>
      <c r="BX47" t="s">
        <v>1139</v>
      </c>
      <c r="BY47" t="s">
        <v>1140</v>
      </c>
      <c r="BZ47" t="s">
        <v>1141</v>
      </c>
      <c r="CA47" t="s">
        <v>1142</v>
      </c>
    </row>
    <row r="48" spans="62:79" ht="10.5" customHeight="1" x14ac:dyDescent="0.25">
      <c r="BJ48" t="s">
        <v>15</v>
      </c>
      <c r="BO48">
        <v>26358282</v>
      </c>
      <c r="BP48" t="s">
        <v>1289</v>
      </c>
      <c r="BQ48" t="s">
        <v>1290</v>
      </c>
      <c r="BR48" t="s">
        <v>1158</v>
      </c>
      <c r="BS48" t="s">
        <v>1291</v>
      </c>
      <c r="BT48" s="354">
        <v>35999</v>
      </c>
      <c r="BX48" t="s">
        <v>1139</v>
      </c>
      <c r="BY48" t="s">
        <v>1140</v>
      </c>
      <c r="BZ48" t="s">
        <v>1141</v>
      </c>
      <c r="CA48" t="s">
        <v>1142</v>
      </c>
    </row>
    <row r="49" spans="62:79" ht="10.5" customHeight="1" x14ac:dyDescent="0.25">
      <c r="BJ49" t="s">
        <v>15</v>
      </c>
      <c r="BO49">
        <v>26358413</v>
      </c>
      <c r="BP49" t="s">
        <v>1292</v>
      </c>
      <c r="BQ49" t="s">
        <v>1293</v>
      </c>
      <c r="BR49" t="s">
        <v>1294</v>
      </c>
      <c r="BS49" t="s">
        <v>1295</v>
      </c>
      <c r="BT49" s="354">
        <v>40906</v>
      </c>
      <c r="BX49" t="s">
        <v>1139</v>
      </c>
      <c r="BY49" t="s">
        <v>1140</v>
      </c>
      <c r="BZ49" t="s">
        <v>1141</v>
      </c>
      <c r="CA49" t="s">
        <v>1142</v>
      </c>
    </row>
    <row r="50" spans="62:79" ht="10.5" customHeight="1" x14ac:dyDescent="0.25">
      <c r="BJ50" t="s">
        <v>15</v>
      </c>
      <c r="BO50">
        <v>26358409</v>
      </c>
      <c r="BP50" t="s">
        <v>1296</v>
      </c>
      <c r="BQ50" t="s">
        <v>1297</v>
      </c>
      <c r="BR50" t="s">
        <v>1294</v>
      </c>
      <c r="BS50" t="s">
        <v>1298</v>
      </c>
      <c r="BX50" t="s">
        <v>1139</v>
      </c>
      <c r="BY50" t="s">
        <v>1140</v>
      </c>
      <c r="BZ50" t="s">
        <v>1141</v>
      </c>
      <c r="CA50" t="s">
        <v>1142</v>
      </c>
    </row>
    <row r="51" spans="62:79" ht="10.5" customHeight="1" x14ac:dyDescent="0.25">
      <c r="BJ51" t="s">
        <v>15</v>
      </c>
      <c r="BO51">
        <v>28148693</v>
      </c>
      <c r="BP51" t="s">
        <v>1299</v>
      </c>
      <c r="BQ51" t="s">
        <v>1300</v>
      </c>
      <c r="BR51" t="s">
        <v>1294</v>
      </c>
      <c r="BS51" t="s">
        <v>1301</v>
      </c>
      <c r="BX51" t="s">
        <v>1139</v>
      </c>
      <c r="BY51" t="s">
        <v>1140</v>
      </c>
      <c r="BZ51" t="s">
        <v>1141</v>
      </c>
      <c r="CA51" t="s">
        <v>1142</v>
      </c>
    </row>
    <row r="52" spans="62:79" ht="10.5" customHeight="1" x14ac:dyDescent="0.25">
      <c r="BJ52" t="s">
        <v>15</v>
      </c>
      <c r="BO52">
        <v>26358136</v>
      </c>
      <c r="BP52" t="s">
        <v>1302</v>
      </c>
      <c r="BQ52" t="s">
        <v>1303</v>
      </c>
      <c r="BR52" t="s">
        <v>1304</v>
      </c>
      <c r="BS52" t="s">
        <v>1305</v>
      </c>
      <c r="BX52" t="s">
        <v>1139</v>
      </c>
      <c r="BY52" t="s">
        <v>1140</v>
      </c>
      <c r="BZ52" t="s">
        <v>1141</v>
      </c>
      <c r="CA52" t="s">
        <v>1143</v>
      </c>
    </row>
    <row r="53" spans="62:79" ht="10.5" customHeight="1" x14ac:dyDescent="0.25">
      <c r="BJ53" t="s">
        <v>15</v>
      </c>
      <c r="BO53">
        <v>26825363</v>
      </c>
      <c r="BP53" t="s">
        <v>1306</v>
      </c>
      <c r="BQ53" t="s">
        <v>1307</v>
      </c>
      <c r="BR53" t="s">
        <v>1308</v>
      </c>
      <c r="BS53" t="s">
        <v>1309</v>
      </c>
      <c r="BX53" t="s">
        <v>1139</v>
      </c>
      <c r="BY53" t="s">
        <v>1140</v>
      </c>
      <c r="BZ53" t="s">
        <v>1141</v>
      </c>
      <c r="CA53" t="s">
        <v>1142</v>
      </c>
    </row>
    <row r="54" spans="62:79" ht="10.5" customHeight="1" x14ac:dyDescent="0.25">
      <c r="BJ54" t="s">
        <v>15</v>
      </c>
      <c r="BO54">
        <v>26358190</v>
      </c>
      <c r="BP54" t="s">
        <v>1310</v>
      </c>
      <c r="BQ54" t="s">
        <v>1311</v>
      </c>
      <c r="BR54" t="s">
        <v>1312</v>
      </c>
      <c r="BS54" t="s">
        <v>1313</v>
      </c>
      <c r="BX54" t="s">
        <v>1139</v>
      </c>
      <c r="BY54" t="s">
        <v>1140</v>
      </c>
      <c r="BZ54" t="s">
        <v>1141</v>
      </c>
      <c r="CA54" t="s">
        <v>1142</v>
      </c>
    </row>
    <row r="55" spans="62:79" ht="10.5" customHeight="1" x14ac:dyDescent="0.25">
      <c r="BJ55" t="s">
        <v>15</v>
      </c>
      <c r="BO55">
        <v>26358166</v>
      </c>
      <c r="BP55" t="s">
        <v>1314</v>
      </c>
      <c r="BQ55" t="s">
        <v>1315</v>
      </c>
      <c r="BR55" t="s">
        <v>1316</v>
      </c>
      <c r="BS55" t="s">
        <v>1317</v>
      </c>
      <c r="BX55" t="s">
        <v>1164</v>
      </c>
      <c r="BY55" t="s">
        <v>1165</v>
      </c>
      <c r="BZ55" t="s">
        <v>1166</v>
      </c>
      <c r="CA55" t="s">
        <v>1143</v>
      </c>
    </row>
    <row r="56" spans="62:79" ht="10.5" customHeight="1" x14ac:dyDescent="0.25">
      <c r="BJ56" t="s">
        <v>15</v>
      </c>
      <c r="BO56">
        <v>31253577</v>
      </c>
      <c r="BP56" t="s">
        <v>1318</v>
      </c>
      <c r="BQ56" t="s">
        <v>1319</v>
      </c>
      <c r="BR56" t="s">
        <v>1320</v>
      </c>
      <c r="BS56" t="s">
        <v>1321</v>
      </c>
      <c r="BX56" t="s">
        <v>1164</v>
      </c>
      <c r="BY56" t="s">
        <v>1165</v>
      </c>
      <c r="BZ56" t="s">
        <v>1166</v>
      </c>
      <c r="CA56" t="s">
        <v>1142</v>
      </c>
    </row>
    <row r="57" spans="62:79" ht="10.5" customHeight="1" x14ac:dyDescent="0.25">
      <c r="BJ57" t="s">
        <v>15</v>
      </c>
      <c r="BO57">
        <v>26358225</v>
      </c>
      <c r="BP57" t="s">
        <v>1322</v>
      </c>
      <c r="BQ57" t="s">
        <v>1323</v>
      </c>
      <c r="BR57" t="s">
        <v>1324</v>
      </c>
      <c r="BS57" t="s">
        <v>1325</v>
      </c>
      <c r="BX57" t="s">
        <v>1139</v>
      </c>
      <c r="BY57" t="s">
        <v>1140</v>
      </c>
      <c r="BZ57" t="s">
        <v>1141</v>
      </c>
      <c r="CA57" t="s">
        <v>1142</v>
      </c>
    </row>
    <row r="58" spans="62:79" ht="10.5" customHeight="1" x14ac:dyDescent="0.25">
      <c r="BJ58" t="s">
        <v>15</v>
      </c>
      <c r="BO58">
        <v>27980367</v>
      </c>
      <c r="BP58" t="s">
        <v>1326</v>
      </c>
      <c r="BQ58" t="s">
        <v>1327</v>
      </c>
      <c r="BR58" t="s">
        <v>1328</v>
      </c>
      <c r="BS58" t="s">
        <v>1329</v>
      </c>
      <c r="BX58" t="s">
        <v>1139</v>
      </c>
      <c r="BY58" t="s">
        <v>1140</v>
      </c>
      <c r="BZ58" t="s">
        <v>1141</v>
      </c>
      <c r="CA58" t="s">
        <v>1142</v>
      </c>
    </row>
    <row r="59" spans="62:79" ht="10.5" customHeight="1" x14ac:dyDescent="0.25">
      <c r="BJ59" t="s">
        <v>15</v>
      </c>
      <c r="BO59">
        <v>26358119</v>
      </c>
      <c r="BP59" t="s">
        <v>1330</v>
      </c>
      <c r="BQ59" t="s">
        <v>1331</v>
      </c>
      <c r="BR59" t="s">
        <v>1332</v>
      </c>
      <c r="BS59" t="s">
        <v>1333</v>
      </c>
      <c r="BX59" t="s">
        <v>1139</v>
      </c>
      <c r="BY59" t="s">
        <v>1140</v>
      </c>
      <c r="BZ59" t="s">
        <v>1141</v>
      </c>
      <c r="CA59" t="s">
        <v>1142</v>
      </c>
    </row>
    <row r="60" spans="62:79" ht="10.5" customHeight="1" x14ac:dyDescent="0.25">
      <c r="BJ60" t="s">
        <v>15</v>
      </c>
      <c r="BO60">
        <v>27579733</v>
      </c>
      <c r="BP60" t="s">
        <v>1334</v>
      </c>
      <c r="BQ60" t="s">
        <v>1335</v>
      </c>
      <c r="BR60" t="s">
        <v>1192</v>
      </c>
      <c r="BS60" t="s">
        <v>1336</v>
      </c>
      <c r="BX60" t="s">
        <v>1139</v>
      </c>
      <c r="BY60" t="s">
        <v>1140</v>
      </c>
      <c r="BZ60" t="s">
        <v>1141</v>
      </c>
      <c r="CA60" t="s">
        <v>1142</v>
      </c>
    </row>
    <row r="61" spans="62:79" ht="10.5" customHeight="1" x14ac:dyDescent="0.25">
      <c r="BJ61" t="s">
        <v>15</v>
      </c>
      <c r="BO61">
        <v>26358243</v>
      </c>
      <c r="BP61" t="s">
        <v>1337</v>
      </c>
      <c r="BQ61" t="s">
        <v>1338</v>
      </c>
      <c r="BR61" t="s">
        <v>1339</v>
      </c>
      <c r="BS61" t="s">
        <v>1340</v>
      </c>
      <c r="BX61" t="s">
        <v>1139</v>
      </c>
      <c r="BY61" t="s">
        <v>1140</v>
      </c>
      <c r="BZ61" t="s">
        <v>1141</v>
      </c>
      <c r="CA61" t="s">
        <v>1142</v>
      </c>
    </row>
    <row r="62" spans="62:79" ht="10.5" customHeight="1" x14ac:dyDescent="0.25">
      <c r="BJ62" t="s">
        <v>15</v>
      </c>
      <c r="BO62">
        <v>31036531</v>
      </c>
      <c r="BP62" t="s">
        <v>1341</v>
      </c>
      <c r="BQ62" t="s">
        <v>1342</v>
      </c>
      <c r="BR62" t="s">
        <v>1220</v>
      </c>
      <c r="BS62" t="s">
        <v>1343</v>
      </c>
      <c r="BX62" t="s">
        <v>1164</v>
      </c>
      <c r="BY62" t="s">
        <v>1165</v>
      </c>
      <c r="BZ62" t="s">
        <v>1166</v>
      </c>
      <c r="CA62" t="s">
        <v>1142</v>
      </c>
    </row>
    <row r="63" spans="62:79" ht="10.5" customHeight="1" x14ac:dyDescent="0.25">
      <c r="BJ63" t="s">
        <v>15</v>
      </c>
      <c r="BO63">
        <v>31036531</v>
      </c>
      <c r="BP63" t="s">
        <v>1341</v>
      </c>
      <c r="BQ63" t="s">
        <v>1342</v>
      </c>
      <c r="BR63" t="s">
        <v>1220</v>
      </c>
      <c r="BS63" t="s">
        <v>1343</v>
      </c>
      <c r="BX63" t="s">
        <v>1344</v>
      </c>
      <c r="BY63" t="s">
        <v>1345</v>
      </c>
      <c r="BZ63" t="s">
        <v>1346</v>
      </c>
      <c r="CA63" t="s">
        <v>1142</v>
      </c>
    </row>
    <row r="64" spans="62:79" ht="10.5" customHeight="1" x14ac:dyDescent="0.25">
      <c r="BJ64" t="s">
        <v>15</v>
      </c>
      <c r="BO64">
        <v>26555218</v>
      </c>
      <c r="BP64" t="s">
        <v>1347</v>
      </c>
      <c r="BQ64" t="s">
        <v>1348</v>
      </c>
      <c r="BR64" t="s">
        <v>1200</v>
      </c>
      <c r="BS64" t="s">
        <v>1349</v>
      </c>
      <c r="BX64" t="s">
        <v>1139</v>
      </c>
      <c r="BY64" t="s">
        <v>1140</v>
      </c>
      <c r="BZ64" t="s">
        <v>1141</v>
      </c>
      <c r="CA64" t="s">
        <v>1142</v>
      </c>
    </row>
    <row r="65" spans="62:79" ht="10.5" customHeight="1" x14ac:dyDescent="0.25">
      <c r="BJ65" t="s">
        <v>15</v>
      </c>
      <c r="BO65">
        <v>26358374</v>
      </c>
      <c r="BP65" t="s">
        <v>1350</v>
      </c>
      <c r="BQ65" t="s">
        <v>1351</v>
      </c>
      <c r="BR65" t="s">
        <v>1188</v>
      </c>
      <c r="BS65" t="s">
        <v>1352</v>
      </c>
      <c r="BX65" t="s">
        <v>1139</v>
      </c>
      <c r="BY65" t="s">
        <v>1140</v>
      </c>
      <c r="BZ65" t="s">
        <v>1141</v>
      </c>
      <c r="CA65" t="s">
        <v>1142</v>
      </c>
    </row>
    <row r="66" spans="62:79" ht="10.5" customHeight="1" x14ac:dyDescent="0.25">
      <c r="BJ66" t="s">
        <v>15</v>
      </c>
      <c r="BO66">
        <v>26808802</v>
      </c>
      <c r="BP66" t="s">
        <v>1353</v>
      </c>
      <c r="BQ66" t="s">
        <v>1354</v>
      </c>
      <c r="BR66" t="s">
        <v>1355</v>
      </c>
      <c r="BS66" t="s">
        <v>1356</v>
      </c>
      <c r="BX66" t="s">
        <v>1139</v>
      </c>
      <c r="BY66" t="s">
        <v>1140</v>
      </c>
      <c r="BZ66" t="s">
        <v>1141</v>
      </c>
      <c r="CA66" t="s">
        <v>1142</v>
      </c>
    </row>
    <row r="67" spans="62:79" ht="10.5" customHeight="1" x14ac:dyDescent="0.25">
      <c r="BJ67" t="s">
        <v>15</v>
      </c>
      <c r="BO67">
        <v>26634205</v>
      </c>
      <c r="BP67" t="s">
        <v>1357</v>
      </c>
      <c r="BQ67" t="s">
        <v>1358</v>
      </c>
      <c r="BR67" t="s">
        <v>1304</v>
      </c>
      <c r="BS67" t="s">
        <v>1359</v>
      </c>
      <c r="BX67" t="s">
        <v>1139</v>
      </c>
      <c r="BY67" t="s">
        <v>1140</v>
      </c>
      <c r="BZ67" t="s">
        <v>1141</v>
      </c>
      <c r="CA67" t="s">
        <v>1142</v>
      </c>
    </row>
    <row r="68" spans="62:79" ht="10.5" customHeight="1" x14ac:dyDescent="0.25">
      <c r="BJ68" t="s">
        <v>15</v>
      </c>
      <c r="BO68">
        <v>26555546</v>
      </c>
      <c r="BP68" t="s">
        <v>1360</v>
      </c>
      <c r="BQ68" t="s">
        <v>1361</v>
      </c>
      <c r="BR68" t="s">
        <v>24</v>
      </c>
      <c r="BS68" t="s">
        <v>1362</v>
      </c>
      <c r="BX68" t="s">
        <v>1139</v>
      </c>
      <c r="BY68" t="s">
        <v>1140</v>
      </c>
      <c r="BZ68" t="s">
        <v>1141</v>
      </c>
      <c r="CA68" t="s">
        <v>1142</v>
      </c>
    </row>
    <row r="69" spans="62:79" ht="10.5" customHeight="1" x14ac:dyDescent="0.25">
      <c r="BJ69" t="s">
        <v>15</v>
      </c>
      <c r="BO69">
        <v>26322355</v>
      </c>
      <c r="BP69" t="s">
        <v>20</v>
      </c>
      <c r="BQ69" t="s">
        <v>22</v>
      </c>
      <c r="BR69" t="s">
        <v>24</v>
      </c>
      <c r="BS69" t="s">
        <v>26</v>
      </c>
      <c r="BX69" t="s">
        <v>1164</v>
      </c>
      <c r="BY69" t="s">
        <v>1165</v>
      </c>
      <c r="BZ69" t="s">
        <v>1166</v>
      </c>
      <c r="CA69" t="s">
        <v>1142</v>
      </c>
    </row>
    <row r="70" spans="62:79" ht="10.5" customHeight="1" x14ac:dyDescent="0.25">
      <c r="BJ70" t="s">
        <v>15</v>
      </c>
      <c r="BO70">
        <v>26358476</v>
      </c>
      <c r="BP70" t="s">
        <v>1363</v>
      </c>
      <c r="BQ70" t="s">
        <v>1364</v>
      </c>
      <c r="BR70" t="s">
        <v>1146</v>
      </c>
      <c r="BS70" t="s">
        <v>1365</v>
      </c>
      <c r="BX70" t="s">
        <v>1139</v>
      </c>
      <c r="BY70" t="s">
        <v>1140</v>
      </c>
      <c r="BZ70" t="s">
        <v>1141</v>
      </c>
      <c r="CA70" t="s">
        <v>1142</v>
      </c>
    </row>
    <row r="71" spans="62:79" ht="10.5" customHeight="1" x14ac:dyDescent="0.25">
      <c r="BJ71" t="s">
        <v>15</v>
      </c>
      <c r="BO71">
        <v>28870867</v>
      </c>
      <c r="BP71" t="s">
        <v>1366</v>
      </c>
      <c r="BQ71" t="s">
        <v>1367</v>
      </c>
      <c r="BR71" t="s">
        <v>1368</v>
      </c>
      <c r="BS71" t="s">
        <v>1369</v>
      </c>
      <c r="BX71" t="s">
        <v>1139</v>
      </c>
      <c r="BY71" t="s">
        <v>1140</v>
      </c>
      <c r="BZ71" t="s">
        <v>1141</v>
      </c>
      <c r="CA71" t="s">
        <v>1142</v>
      </c>
    </row>
    <row r="72" spans="62:79" ht="10.5" customHeight="1" x14ac:dyDescent="0.25">
      <c r="BJ72" t="s">
        <v>15</v>
      </c>
      <c r="BO72">
        <v>31446275</v>
      </c>
      <c r="BP72" t="s">
        <v>1370</v>
      </c>
      <c r="BQ72" t="s">
        <v>1371</v>
      </c>
      <c r="BR72" t="s">
        <v>1368</v>
      </c>
      <c r="BS72" t="s">
        <v>1372</v>
      </c>
      <c r="BX72" t="s">
        <v>1164</v>
      </c>
      <c r="BY72" t="s">
        <v>1165</v>
      </c>
      <c r="BZ72" t="s">
        <v>1166</v>
      </c>
      <c r="CA72" t="s">
        <v>1143</v>
      </c>
    </row>
    <row r="73" spans="62:79" ht="10.5" customHeight="1" x14ac:dyDescent="0.25">
      <c r="BJ73" t="s">
        <v>15</v>
      </c>
      <c r="BO73">
        <v>31543929</v>
      </c>
      <c r="BP73" t="s">
        <v>1373</v>
      </c>
      <c r="BQ73" t="s">
        <v>1374</v>
      </c>
      <c r="BR73" t="s">
        <v>1368</v>
      </c>
      <c r="BS73" t="s">
        <v>1375</v>
      </c>
      <c r="BX73" t="s">
        <v>91</v>
      </c>
      <c r="BY73" t="s">
        <v>1376</v>
      </c>
      <c r="BZ73" t="s">
        <v>1377</v>
      </c>
      <c r="CA73" t="s">
        <v>1142</v>
      </c>
    </row>
    <row r="74" spans="62:79" ht="10.5" customHeight="1" x14ac:dyDescent="0.25">
      <c r="BJ74" t="s">
        <v>15</v>
      </c>
      <c r="BO74">
        <v>28868794</v>
      </c>
      <c r="BP74" t="s">
        <v>1378</v>
      </c>
      <c r="BQ74" t="s">
        <v>1379</v>
      </c>
      <c r="BR74" t="s">
        <v>1368</v>
      </c>
      <c r="BS74" t="s">
        <v>1380</v>
      </c>
      <c r="BX74" t="s">
        <v>1139</v>
      </c>
      <c r="BY74" t="s">
        <v>1140</v>
      </c>
      <c r="BZ74" t="s">
        <v>1141</v>
      </c>
      <c r="CA74" t="s">
        <v>1142</v>
      </c>
    </row>
    <row r="75" spans="62:79" ht="10.5" customHeight="1" x14ac:dyDescent="0.25">
      <c r="BJ75" t="s">
        <v>15</v>
      </c>
      <c r="BO75">
        <v>27713249</v>
      </c>
      <c r="BP75" t="s">
        <v>1381</v>
      </c>
      <c r="BQ75" t="s">
        <v>1307</v>
      </c>
      <c r="BR75" t="s">
        <v>1382</v>
      </c>
      <c r="BS75" t="s">
        <v>1309</v>
      </c>
      <c r="BX75" t="s">
        <v>1180</v>
      </c>
      <c r="BY75" t="s">
        <v>1181</v>
      </c>
      <c r="BZ75" t="s">
        <v>1141</v>
      </c>
      <c r="CA75" t="s">
        <v>1142</v>
      </c>
    </row>
    <row r="76" spans="62:79" ht="10.5" customHeight="1" x14ac:dyDescent="0.25">
      <c r="BJ76" t="s">
        <v>15</v>
      </c>
      <c r="BO76">
        <v>27713249</v>
      </c>
      <c r="BP76" t="s">
        <v>1381</v>
      </c>
      <c r="BQ76" t="s">
        <v>1307</v>
      </c>
      <c r="BR76" t="s">
        <v>1382</v>
      </c>
      <c r="BS76" t="s">
        <v>1309</v>
      </c>
      <c r="BX76" t="s">
        <v>1180</v>
      </c>
      <c r="BY76" t="s">
        <v>1181</v>
      </c>
      <c r="BZ76" t="s">
        <v>1182</v>
      </c>
      <c r="CA76" t="s">
        <v>1142</v>
      </c>
    </row>
    <row r="77" spans="62:79" ht="10.5" customHeight="1" x14ac:dyDescent="0.25">
      <c r="BJ77" t="s">
        <v>15</v>
      </c>
      <c r="BO77">
        <v>31691473</v>
      </c>
      <c r="BP77" t="s">
        <v>1383</v>
      </c>
      <c r="BQ77" t="s">
        <v>1384</v>
      </c>
      <c r="BR77" t="s">
        <v>1385</v>
      </c>
      <c r="BS77" t="s">
        <v>1386</v>
      </c>
      <c r="BX77" t="s">
        <v>1212</v>
      </c>
      <c r="BY77" t="s">
        <v>1213</v>
      </c>
      <c r="BZ77" t="s">
        <v>1214</v>
      </c>
      <c r="CA77" t="s">
        <v>1143</v>
      </c>
    </row>
    <row r="78" spans="62:79" ht="10.5" customHeight="1" x14ac:dyDescent="0.25">
      <c r="BJ78" t="s">
        <v>15</v>
      </c>
      <c r="BO78">
        <v>31691473</v>
      </c>
      <c r="BP78" t="s">
        <v>1383</v>
      </c>
      <c r="BQ78" t="s">
        <v>1384</v>
      </c>
      <c r="BR78" t="s">
        <v>1385</v>
      </c>
      <c r="BS78" t="s">
        <v>1386</v>
      </c>
      <c r="BX78" t="s">
        <v>1212</v>
      </c>
      <c r="BY78" t="s">
        <v>1213</v>
      </c>
      <c r="BZ78" t="s">
        <v>1214</v>
      </c>
      <c r="CA78" t="s">
        <v>1142</v>
      </c>
    </row>
    <row r="79" spans="62:79" ht="10.5" customHeight="1" x14ac:dyDescent="0.25">
      <c r="BJ79" t="s">
        <v>15</v>
      </c>
      <c r="BO79">
        <v>26551350</v>
      </c>
      <c r="BP79" t="s">
        <v>1387</v>
      </c>
      <c r="BQ79" t="s">
        <v>1388</v>
      </c>
      <c r="BR79" t="s">
        <v>1385</v>
      </c>
      <c r="BS79" t="s">
        <v>1389</v>
      </c>
      <c r="BX79" t="s">
        <v>1139</v>
      </c>
      <c r="BY79" t="s">
        <v>1140</v>
      </c>
      <c r="BZ79" t="s">
        <v>1141</v>
      </c>
      <c r="CA79" t="s">
        <v>1142</v>
      </c>
    </row>
    <row r="80" spans="62:79" ht="10.5" customHeight="1" x14ac:dyDescent="0.25">
      <c r="BJ80" t="s">
        <v>15</v>
      </c>
      <c r="BO80">
        <v>29648861</v>
      </c>
      <c r="BP80" t="s">
        <v>1390</v>
      </c>
      <c r="BQ80" t="s">
        <v>1391</v>
      </c>
      <c r="BR80" t="s">
        <v>1392</v>
      </c>
      <c r="BS80" t="s">
        <v>1393</v>
      </c>
      <c r="BX80" t="s">
        <v>1164</v>
      </c>
      <c r="BY80" t="s">
        <v>1165</v>
      </c>
      <c r="BZ80" t="s">
        <v>1166</v>
      </c>
      <c r="CA80" t="s">
        <v>1142</v>
      </c>
    </row>
    <row r="81" spans="62:79" ht="10.5" customHeight="1" x14ac:dyDescent="0.25">
      <c r="BJ81" t="s">
        <v>15</v>
      </c>
      <c r="BO81">
        <v>26373529</v>
      </c>
      <c r="BP81" t="s">
        <v>1394</v>
      </c>
      <c r="BQ81" t="s">
        <v>1395</v>
      </c>
      <c r="BR81" t="s">
        <v>1287</v>
      </c>
      <c r="BS81" t="s">
        <v>1396</v>
      </c>
      <c r="BX81" t="s">
        <v>1139</v>
      </c>
      <c r="BY81" t="s">
        <v>1140</v>
      </c>
      <c r="BZ81" t="s">
        <v>1141</v>
      </c>
      <c r="CA81" t="s">
        <v>1142</v>
      </c>
    </row>
    <row r="82" spans="62:79" ht="10.5" customHeight="1" x14ac:dyDescent="0.25">
      <c r="BJ82" t="s">
        <v>15</v>
      </c>
      <c r="BO82">
        <v>28942141</v>
      </c>
      <c r="BP82" t="s">
        <v>1397</v>
      </c>
      <c r="BQ82" t="s">
        <v>1398</v>
      </c>
      <c r="BR82" t="s">
        <v>1234</v>
      </c>
      <c r="BS82" t="s">
        <v>1399</v>
      </c>
      <c r="BX82" t="s">
        <v>1139</v>
      </c>
      <c r="BY82" t="s">
        <v>1140</v>
      </c>
      <c r="BZ82" t="s">
        <v>1141</v>
      </c>
      <c r="CA82" t="s">
        <v>1142</v>
      </c>
    </row>
    <row r="83" spans="62:79" ht="10.5" customHeight="1" x14ac:dyDescent="0.25">
      <c r="BJ83" t="s">
        <v>15</v>
      </c>
      <c r="BO83">
        <v>31521764</v>
      </c>
      <c r="BP83" t="s">
        <v>1400</v>
      </c>
      <c r="BQ83" t="s">
        <v>1401</v>
      </c>
      <c r="BR83" t="s">
        <v>1287</v>
      </c>
      <c r="BS83" t="s">
        <v>1402</v>
      </c>
      <c r="BX83" t="s">
        <v>1139</v>
      </c>
      <c r="BY83" t="s">
        <v>1140</v>
      </c>
      <c r="BZ83" t="s">
        <v>1141</v>
      </c>
      <c r="CA83" t="s">
        <v>1142</v>
      </c>
    </row>
    <row r="84" spans="62:79" ht="10.5" customHeight="1" x14ac:dyDescent="0.25">
      <c r="BJ84" t="s">
        <v>15</v>
      </c>
      <c r="BO84">
        <v>26358144</v>
      </c>
      <c r="BP84" t="s">
        <v>1403</v>
      </c>
      <c r="BQ84" t="s">
        <v>1404</v>
      </c>
      <c r="BR84" t="s">
        <v>1405</v>
      </c>
      <c r="BS84" t="s">
        <v>1406</v>
      </c>
      <c r="BX84" t="s">
        <v>1139</v>
      </c>
      <c r="BY84" t="s">
        <v>1140</v>
      </c>
      <c r="BZ84" t="s">
        <v>1141</v>
      </c>
      <c r="CA84" t="s">
        <v>1142</v>
      </c>
    </row>
    <row r="85" spans="62:79" ht="10.5" customHeight="1" x14ac:dyDescent="0.25">
      <c r="BJ85" t="s">
        <v>15</v>
      </c>
      <c r="BO85">
        <v>26358307</v>
      </c>
      <c r="BP85" t="s">
        <v>1407</v>
      </c>
      <c r="BQ85" t="s">
        <v>1408</v>
      </c>
      <c r="BR85" t="s">
        <v>1200</v>
      </c>
      <c r="BS85" t="s">
        <v>1409</v>
      </c>
      <c r="BX85" t="s">
        <v>1139</v>
      </c>
      <c r="BY85" t="s">
        <v>1140</v>
      </c>
      <c r="BZ85" t="s">
        <v>1141</v>
      </c>
      <c r="CA85" t="s">
        <v>1142</v>
      </c>
    </row>
    <row r="86" spans="62:79" ht="10.5" customHeight="1" x14ac:dyDescent="0.25">
      <c r="BJ86" t="s">
        <v>15</v>
      </c>
      <c r="BO86">
        <v>26373492</v>
      </c>
      <c r="BP86" t="s">
        <v>1410</v>
      </c>
      <c r="BQ86" t="s">
        <v>1411</v>
      </c>
      <c r="BR86" t="s">
        <v>1280</v>
      </c>
      <c r="BS86" t="s">
        <v>1412</v>
      </c>
      <c r="BX86" t="s">
        <v>1139</v>
      </c>
      <c r="BY86" t="s">
        <v>1140</v>
      </c>
      <c r="BZ86" t="s">
        <v>1141</v>
      </c>
      <c r="CA86" t="s">
        <v>1142</v>
      </c>
    </row>
    <row r="87" spans="62:79" ht="10.5" customHeight="1" x14ac:dyDescent="0.25">
      <c r="BJ87" t="s">
        <v>15</v>
      </c>
      <c r="BO87">
        <v>27965842</v>
      </c>
      <c r="BP87" t="s">
        <v>1413</v>
      </c>
      <c r="BQ87" t="s">
        <v>1414</v>
      </c>
      <c r="BR87" t="s">
        <v>1192</v>
      </c>
      <c r="BS87" t="s">
        <v>1415</v>
      </c>
      <c r="BU87" s="354">
        <v>45516</v>
      </c>
      <c r="BX87" t="s">
        <v>1139</v>
      </c>
      <c r="BY87" t="s">
        <v>1140</v>
      </c>
      <c r="BZ87" t="s">
        <v>1141</v>
      </c>
      <c r="CA87" t="s">
        <v>1142</v>
      </c>
    </row>
    <row r="88" spans="62:79" ht="10.5" customHeight="1" x14ac:dyDescent="0.25">
      <c r="BJ88" t="s">
        <v>15</v>
      </c>
      <c r="BO88">
        <v>31543727</v>
      </c>
      <c r="BP88" t="s">
        <v>1416</v>
      </c>
      <c r="BQ88" t="s">
        <v>1417</v>
      </c>
      <c r="BR88" t="s">
        <v>1418</v>
      </c>
      <c r="BS88" t="s">
        <v>1419</v>
      </c>
      <c r="BT88" s="354">
        <v>44522</v>
      </c>
      <c r="BX88" t="s">
        <v>1212</v>
      </c>
      <c r="BY88" t="s">
        <v>1213</v>
      </c>
      <c r="BZ88" t="s">
        <v>1214</v>
      </c>
      <c r="CA88" t="s">
        <v>1142</v>
      </c>
    </row>
    <row r="89" spans="62:79" ht="10.5" customHeight="1" x14ac:dyDescent="0.25">
      <c r="BJ89" t="s">
        <v>15</v>
      </c>
      <c r="BO89">
        <v>26652819</v>
      </c>
      <c r="BP89" t="s">
        <v>1420</v>
      </c>
      <c r="BQ89" t="s">
        <v>1421</v>
      </c>
      <c r="BR89" t="s">
        <v>1178</v>
      </c>
      <c r="BS89" t="s">
        <v>1422</v>
      </c>
      <c r="BX89" t="s">
        <v>1139</v>
      </c>
      <c r="BY89" t="s">
        <v>1140</v>
      </c>
      <c r="BZ89" t="s">
        <v>1141</v>
      </c>
      <c r="CA89" t="s">
        <v>1142</v>
      </c>
    </row>
    <row r="90" spans="62:79" ht="10.5" customHeight="1" x14ac:dyDescent="0.25">
      <c r="BJ90" t="s">
        <v>15</v>
      </c>
      <c r="BO90">
        <v>26373543</v>
      </c>
      <c r="BP90" t="s">
        <v>1423</v>
      </c>
      <c r="BQ90" t="s">
        <v>1424</v>
      </c>
      <c r="BR90" t="s">
        <v>1425</v>
      </c>
      <c r="BS90" t="s">
        <v>1426</v>
      </c>
      <c r="BX90" t="s">
        <v>1139</v>
      </c>
      <c r="BY90" t="s">
        <v>1140</v>
      </c>
      <c r="BZ90" t="s">
        <v>1141</v>
      </c>
      <c r="CA90" t="s">
        <v>1142</v>
      </c>
    </row>
    <row r="91" spans="62:79" ht="10.5" customHeight="1" x14ac:dyDescent="0.25">
      <c r="BJ91" t="s">
        <v>15</v>
      </c>
      <c r="BO91">
        <v>31247110</v>
      </c>
      <c r="BP91" t="s">
        <v>1427</v>
      </c>
      <c r="BQ91" t="s">
        <v>1428</v>
      </c>
      <c r="BR91" t="s">
        <v>1429</v>
      </c>
      <c r="BS91" t="s">
        <v>1430</v>
      </c>
      <c r="BX91" t="s">
        <v>1139</v>
      </c>
      <c r="BY91" t="s">
        <v>1140</v>
      </c>
      <c r="BZ91" t="s">
        <v>1141</v>
      </c>
      <c r="CA91" t="s">
        <v>1142</v>
      </c>
    </row>
    <row r="92" spans="62:79" ht="10.5" customHeight="1" x14ac:dyDescent="0.25">
      <c r="BJ92" t="s">
        <v>15</v>
      </c>
      <c r="BO92">
        <v>30855659</v>
      </c>
      <c r="BP92" t="s">
        <v>1431</v>
      </c>
      <c r="BQ92" t="s">
        <v>1432</v>
      </c>
      <c r="BR92" t="s">
        <v>1433</v>
      </c>
      <c r="BS92" t="s">
        <v>1434</v>
      </c>
      <c r="BX92" t="s">
        <v>1139</v>
      </c>
      <c r="BY92" t="s">
        <v>1140</v>
      </c>
      <c r="BZ92" t="s">
        <v>1141</v>
      </c>
      <c r="CA92" t="s">
        <v>1142</v>
      </c>
    </row>
    <row r="93" spans="62:79" ht="10.5" customHeight="1" x14ac:dyDescent="0.25">
      <c r="BJ93" t="s">
        <v>15</v>
      </c>
      <c r="BO93">
        <v>26358098</v>
      </c>
      <c r="BP93" t="s">
        <v>1435</v>
      </c>
      <c r="BQ93" t="s">
        <v>1436</v>
      </c>
      <c r="BR93" t="s">
        <v>1328</v>
      </c>
      <c r="BS93" t="s">
        <v>1437</v>
      </c>
      <c r="BX93" t="s">
        <v>1139</v>
      </c>
      <c r="BY93" t="s">
        <v>1140</v>
      </c>
      <c r="BZ93" t="s">
        <v>1141</v>
      </c>
      <c r="CA93" t="s">
        <v>1142</v>
      </c>
    </row>
    <row r="94" spans="62:79" ht="10.5" customHeight="1" x14ac:dyDescent="0.25">
      <c r="BJ94" t="s">
        <v>15</v>
      </c>
      <c r="BO94">
        <v>28871157</v>
      </c>
      <c r="BP94" t="s">
        <v>1438</v>
      </c>
      <c r="BQ94" t="s">
        <v>1439</v>
      </c>
      <c r="BR94" t="s">
        <v>1196</v>
      </c>
      <c r="BS94" t="s">
        <v>1440</v>
      </c>
      <c r="BX94" t="s">
        <v>1139</v>
      </c>
      <c r="BY94" t="s">
        <v>1140</v>
      </c>
      <c r="BZ94" t="s">
        <v>1141</v>
      </c>
      <c r="CA94" t="s">
        <v>1142</v>
      </c>
    </row>
    <row r="95" spans="62:79" ht="10.5" customHeight="1" x14ac:dyDescent="0.25">
      <c r="BJ95" t="s">
        <v>15</v>
      </c>
      <c r="BO95">
        <v>27201619</v>
      </c>
      <c r="BP95" t="s">
        <v>1441</v>
      </c>
      <c r="BQ95" t="s">
        <v>1442</v>
      </c>
      <c r="BR95" t="s">
        <v>1192</v>
      </c>
      <c r="BS95" t="s">
        <v>1443</v>
      </c>
      <c r="BX95" t="s">
        <v>1212</v>
      </c>
      <c r="BY95" t="s">
        <v>1213</v>
      </c>
      <c r="BZ95" t="s">
        <v>1214</v>
      </c>
      <c r="CA95" t="s">
        <v>1142</v>
      </c>
    </row>
    <row r="96" spans="62:79" ht="10.5" customHeight="1" x14ac:dyDescent="0.25">
      <c r="BJ96" t="s">
        <v>15</v>
      </c>
      <c r="BO96">
        <v>26358220</v>
      </c>
      <c r="BP96" t="s">
        <v>1444</v>
      </c>
      <c r="BQ96" t="s">
        <v>1445</v>
      </c>
      <c r="BR96" t="s">
        <v>1425</v>
      </c>
      <c r="BS96" t="s">
        <v>1446</v>
      </c>
      <c r="BX96" t="s">
        <v>1139</v>
      </c>
      <c r="BY96" t="s">
        <v>1140</v>
      </c>
      <c r="BZ96" t="s">
        <v>1141</v>
      </c>
      <c r="CA96" t="s">
        <v>1142</v>
      </c>
    </row>
    <row r="97" spans="62:79" ht="10.5" customHeight="1" x14ac:dyDescent="0.25">
      <c r="BJ97" t="s">
        <v>15</v>
      </c>
      <c r="BO97">
        <v>28449409</v>
      </c>
      <c r="BP97" t="s">
        <v>1447</v>
      </c>
      <c r="BQ97" t="s">
        <v>1448</v>
      </c>
      <c r="BR97" t="s">
        <v>1418</v>
      </c>
      <c r="BS97" t="s">
        <v>1449</v>
      </c>
      <c r="BX97" t="s">
        <v>1139</v>
      </c>
      <c r="BY97" t="s">
        <v>1140</v>
      </c>
      <c r="BZ97" t="s">
        <v>1141</v>
      </c>
      <c r="CA97" t="s">
        <v>1142</v>
      </c>
    </row>
    <row r="98" spans="62:79" ht="10.5" customHeight="1" x14ac:dyDescent="0.25">
      <c r="BJ98" t="s">
        <v>15</v>
      </c>
      <c r="BO98">
        <v>28005091</v>
      </c>
      <c r="BP98" t="s">
        <v>1450</v>
      </c>
      <c r="BQ98" t="s">
        <v>1451</v>
      </c>
      <c r="BR98" t="s">
        <v>1418</v>
      </c>
      <c r="BS98" t="s">
        <v>1452</v>
      </c>
      <c r="BX98" t="s">
        <v>1139</v>
      </c>
      <c r="BY98" t="s">
        <v>1140</v>
      </c>
      <c r="BZ98" t="s">
        <v>1141</v>
      </c>
      <c r="CA98" t="s">
        <v>1142</v>
      </c>
    </row>
    <row r="99" spans="62:79" ht="10.5" customHeight="1" x14ac:dyDescent="0.25">
      <c r="BJ99" t="s">
        <v>15</v>
      </c>
      <c r="BO99">
        <v>26358324</v>
      </c>
      <c r="BP99" t="s">
        <v>1453</v>
      </c>
      <c r="BQ99" t="s">
        <v>1454</v>
      </c>
      <c r="BR99" t="s">
        <v>1418</v>
      </c>
      <c r="BS99" t="s">
        <v>1455</v>
      </c>
      <c r="BX99" t="s">
        <v>1139</v>
      </c>
      <c r="BY99" t="s">
        <v>1140</v>
      </c>
      <c r="BZ99" t="s">
        <v>1141</v>
      </c>
      <c r="CA99" t="s">
        <v>1142</v>
      </c>
    </row>
    <row r="100" spans="62:79" ht="10.5" customHeight="1" x14ac:dyDescent="0.25">
      <c r="BJ100" t="s">
        <v>15</v>
      </c>
      <c r="BO100">
        <v>26358331</v>
      </c>
      <c r="BP100" t="s">
        <v>1456</v>
      </c>
      <c r="BQ100" t="s">
        <v>1457</v>
      </c>
      <c r="BR100" t="s">
        <v>1418</v>
      </c>
      <c r="BS100" t="s">
        <v>1458</v>
      </c>
      <c r="BX100" t="s">
        <v>1139</v>
      </c>
      <c r="BY100" t="s">
        <v>1140</v>
      </c>
      <c r="BZ100" t="s">
        <v>1141</v>
      </c>
      <c r="CA100" t="s">
        <v>1142</v>
      </c>
    </row>
    <row r="101" spans="62:79" ht="10.5" customHeight="1" x14ac:dyDescent="0.25">
      <c r="BJ101" t="s">
        <v>15</v>
      </c>
      <c r="BO101">
        <v>26358329</v>
      </c>
      <c r="BP101" t="s">
        <v>1459</v>
      </c>
      <c r="BQ101" t="s">
        <v>1460</v>
      </c>
      <c r="BR101" t="s">
        <v>1418</v>
      </c>
      <c r="BS101" t="s">
        <v>1461</v>
      </c>
      <c r="BX101" t="s">
        <v>1139</v>
      </c>
      <c r="BY101" t="s">
        <v>1140</v>
      </c>
      <c r="BZ101" t="s">
        <v>1141</v>
      </c>
      <c r="CA101" t="s">
        <v>1142</v>
      </c>
    </row>
    <row r="102" spans="62:79" ht="10.5" customHeight="1" x14ac:dyDescent="0.25">
      <c r="BJ102" t="s">
        <v>15</v>
      </c>
      <c r="BO102">
        <v>28147903</v>
      </c>
      <c r="BP102" t="s">
        <v>1462</v>
      </c>
      <c r="BQ102" t="s">
        <v>1463</v>
      </c>
      <c r="BR102" t="s">
        <v>1464</v>
      </c>
      <c r="BS102" t="s">
        <v>1465</v>
      </c>
      <c r="BX102" t="s">
        <v>1139</v>
      </c>
      <c r="BY102" t="s">
        <v>1140</v>
      </c>
      <c r="BZ102" t="s">
        <v>1141</v>
      </c>
      <c r="CA102" t="s">
        <v>1142</v>
      </c>
    </row>
    <row r="103" spans="62:79" ht="10.5" customHeight="1" x14ac:dyDescent="0.25">
      <c r="BJ103" t="s">
        <v>15</v>
      </c>
      <c r="BO103">
        <v>26358335</v>
      </c>
      <c r="BP103" t="s">
        <v>1466</v>
      </c>
      <c r="BQ103" t="s">
        <v>1467</v>
      </c>
      <c r="BR103" t="s">
        <v>1418</v>
      </c>
      <c r="BS103" t="s">
        <v>1468</v>
      </c>
      <c r="BX103" t="s">
        <v>1139</v>
      </c>
      <c r="BY103" t="s">
        <v>1140</v>
      </c>
      <c r="BZ103" t="s">
        <v>1141</v>
      </c>
      <c r="CA103" t="s">
        <v>1142</v>
      </c>
    </row>
    <row r="104" spans="62:79" ht="10.5" customHeight="1" x14ac:dyDescent="0.25">
      <c r="BJ104" t="s">
        <v>15</v>
      </c>
      <c r="BO104">
        <v>31266429</v>
      </c>
      <c r="BP104" t="s">
        <v>1469</v>
      </c>
      <c r="BQ104" t="s">
        <v>1470</v>
      </c>
      <c r="BR104" t="s">
        <v>1471</v>
      </c>
      <c r="BS104" t="s">
        <v>1472</v>
      </c>
      <c r="BX104" t="s">
        <v>1212</v>
      </c>
      <c r="BY104" t="s">
        <v>1213</v>
      </c>
      <c r="BZ104" t="s">
        <v>1214</v>
      </c>
      <c r="CA104" t="s">
        <v>1142</v>
      </c>
    </row>
    <row r="105" spans="62:79" ht="10.5" customHeight="1" x14ac:dyDescent="0.25">
      <c r="BJ105" t="s">
        <v>15</v>
      </c>
      <c r="BO105">
        <v>28871911</v>
      </c>
      <c r="BP105" t="s">
        <v>1473</v>
      </c>
      <c r="BQ105" t="s">
        <v>1474</v>
      </c>
      <c r="BR105" t="s">
        <v>1312</v>
      </c>
      <c r="BS105" t="s">
        <v>1475</v>
      </c>
      <c r="BX105" t="s">
        <v>1139</v>
      </c>
      <c r="BY105" t="s">
        <v>1140</v>
      </c>
      <c r="BZ105" t="s">
        <v>1141</v>
      </c>
      <c r="CA105" t="s">
        <v>1142</v>
      </c>
    </row>
    <row r="106" spans="62:79" ht="10.5" customHeight="1" x14ac:dyDescent="0.25">
      <c r="BJ106" t="s">
        <v>15</v>
      </c>
      <c r="BO106">
        <v>26552168</v>
      </c>
      <c r="BP106" t="s">
        <v>1476</v>
      </c>
      <c r="BQ106" t="s">
        <v>1477</v>
      </c>
      <c r="BR106" t="s">
        <v>1478</v>
      </c>
      <c r="BS106" t="s">
        <v>1479</v>
      </c>
      <c r="BX106" t="s">
        <v>1139</v>
      </c>
      <c r="BY106" t="s">
        <v>1140</v>
      </c>
      <c r="BZ106" t="s">
        <v>1141</v>
      </c>
      <c r="CA106" t="s">
        <v>1142</v>
      </c>
    </row>
    <row r="107" spans="62:79" ht="10.5" customHeight="1" x14ac:dyDescent="0.25">
      <c r="BJ107" t="s">
        <v>15</v>
      </c>
      <c r="BO107">
        <v>30354230</v>
      </c>
      <c r="BP107" t="s">
        <v>1480</v>
      </c>
      <c r="BQ107" t="s">
        <v>1481</v>
      </c>
      <c r="BR107" t="s">
        <v>1178</v>
      </c>
      <c r="BS107" t="s">
        <v>1482</v>
      </c>
      <c r="BX107" t="s">
        <v>1139</v>
      </c>
      <c r="BY107" t="s">
        <v>1140</v>
      </c>
      <c r="BZ107" t="s">
        <v>1141</v>
      </c>
      <c r="CA107" t="s">
        <v>1142</v>
      </c>
    </row>
    <row r="108" spans="62:79" ht="10.5" customHeight="1" x14ac:dyDescent="0.25">
      <c r="BJ108" t="s">
        <v>15</v>
      </c>
      <c r="BO108">
        <v>26358265</v>
      </c>
      <c r="BP108" t="s">
        <v>1483</v>
      </c>
      <c r="BQ108" t="s">
        <v>1484</v>
      </c>
      <c r="BR108" t="s">
        <v>1478</v>
      </c>
      <c r="BS108" t="s">
        <v>1485</v>
      </c>
      <c r="BX108" t="s">
        <v>1139</v>
      </c>
      <c r="BY108" t="s">
        <v>1140</v>
      </c>
      <c r="BZ108" t="s">
        <v>1141</v>
      </c>
      <c r="CA108" t="s">
        <v>1142</v>
      </c>
    </row>
    <row r="109" spans="62:79" ht="10.5" customHeight="1" x14ac:dyDescent="0.25">
      <c r="BJ109" t="s">
        <v>15</v>
      </c>
      <c r="BO109">
        <v>31158286</v>
      </c>
      <c r="BP109" t="s">
        <v>1486</v>
      </c>
      <c r="BQ109" t="s">
        <v>1487</v>
      </c>
      <c r="BR109" t="s">
        <v>1464</v>
      </c>
      <c r="BS109" t="s">
        <v>1488</v>
      </c>
      <c r="BX109" t="s">
        <v>1139</v>
      </c>
      <c r="BY109" t="s">
        <v>1140</v>
      </c>
      <c r="BZ109" t="s">
        <v>1141</v>
      </c>
      <c r="CA109" t="s">
        <v>1142</v>
      </c>
    </row>
    <row r="110" spans="62:79" ht="10.5" customHeight="1" x14ac:dyDescent="0.25">
      <c r="BJ110" t="s">
        <v>15</v>
      </c>
      <c r="BO110">
        <v>31314620</v>
      </c>
      <c r="BP110" t="s">
        <v>1489</v>
      </c>
      <c r="BQ110" t="s">
        <v>1490</v>
      </c>
      <c r="BR110" t="s">
        <v>1178</v>
      </c>
      <c r="BS110" t="s">
        <v>1491</v>
      </c>
      <c r="BX110" t="s">
        <v>1139</v>
      </c>
      <c r="BY110" t="s">
        <v>1140</v>
      </c>
      <c r="BZ110" t="s">
        <v>1141</v>
      </c>
      <c r="CA110" t="s">
        <v>1142</v>
      </c>
    </row>
    <row r="111" spans="62:79" ht="10.5" customHeight="1" x14ac:dyDescent="0.25">
      <c r="BJ111" t="s">
        <v>15</v>
      </c>
      <c r="BO111">
        <v>27839234</v>
      </c>
      <c r="BP111" t="s">
        <v>1492</v>
      </c>
      <c r="BQ111" t="s">
        <v>1493</v>
      </c>
      <c r="BR111" t="s">
        <v>1178</v>
      </c>
      <c r="BS111" t="s">
        <v>1494</v>
      </c>
      <c r="BX111" t="s">
        <v>1139</v>
      </c>
      <c r="BY111" t="s">
        <v>1140</v>
      </c>
      <c r="BZ111" t="s">
        <v>1141</v>
      </c>
      <c r="CA111" t="s">
        <v>1142</v>
      </c>
    </row>
    <row r="112" spans="62:79" ht="10.5" customHeight="1" x14ac:dyDescent="0.25">
      <c r="BJ112" t="s">
        <v>15</v>
      </c>
      <c r="BO112">
        <v>31205512</v>
      </c>
      <c r="BP112" t="s">
        <v>1495</v>
      </c>
      <c r="BQ112" t="s">
        <v>1496</v>
      </c>
      <c r="BR112" t="s">
        <v>1497</v>
      </c>
      <c r="BS112" t="s">
        <v>1498</v>
      </c>
      <c r="BX112" t="s">
        <v>1139</v>
      </c>
      <c r="BY112" t="s">
        <v>1140</v>
      </c>
      <c r="BZ112" t="s">
        <v>1141</v>
      </c>
      <c r="CA112" t="s">
        <v>1142</v>
      </c>
    </row>
    <row r="113" spans="62:79" ht="10.5" customHeight="1" x14ac:dyDescent="0.25">
      <c r="BJ113" t="s">
        <v>15</v>
      </c>
      <c r="BO113">
        <v>30382083</v>
      </c>
      <c r="BP113" t="s">
        <v>1499</v>
      </c>
      <c r="BQ113" t="s">
        <v>1500</v>
      </c>
      <c r="BR113" t="s">
        <v>1328</v>
      </c>
      <c r="BS113" t="s">
        <v>1501</v>
      </c>
      <c r="BX113" t="s">
        <v>1139</v>
      </c>
      <c r="BY113" t="s">
        <v>1140</v>
      </c>
      <c r="BZ113" t="s">
        <v>1141</v>
      </c>
      <c r="CA113" t="s">
        <v>1142</v>
      </c>
    </row>
    <row r="114" spans="62:79" ht="10.5" customHeight="1" x14ac:dyDescent="0.25">
      <c r="BJ114" t="s">
        <v>15</v>
      </c>
      <c r="BO114">
        <v>26373630</v>
      </c>
      <c r="BP114" t="s">
        <v>1502</v>
      </c>
      <c r="BQ114" t="s">
        <v>1503</v>
      </c>
      <c r="BR114" t="s">
        <v>1418</v>
      </c>
      <c r="BS114" t="s">
        <v>1504</v>
      </c>
      <c r="BX114" t="s">
        <v>1139</v>
      </c>
      <c r="BY114" t="s">
        <v>1140</v>
      </c>
      <c r="BZ114" t="s">
        <v>1141</v>
      </c>
      <c r="CA114" t="s">
        <v>1142</v>
      </c>
    </row>
    <row r="115" spans="62:79" ht="10.5" customHeight="1" x14ac:dyDescent="0.25">
      <c r="BJ115" t="s">
        <v>15</v>
      </c>
      <c r="BO115">
        <v>31348885</v>
      </c>
      <c r="BP115" t="s">
        <v>1505</v>
      </c>
      <c r="BQ115" t="s">
        <v>1506</v>
      </c>
      <c r="BR115" t="s">
        <v>1507</v>
      </c>
      <c r="BS115" t="s">
        <v>1508</v>
      </c>
      <c r="BX115" t="s">
        <v>1139</v>
      </c>
      <c r="BY115" t="s">
        <v>1140</v>
      </c>
      <c r="BZ115" t="s">
        <v>1141</v>
      </c>
      <c r="CA115" t="s">
        <v>1142</v>
      </c>
    </row>
    <row r="116" spans="62:79" ht="10.5" customHeight="1" x14ac:dyDescent="0.25">
      <c r="BJ116" t="s">
        <v>15</v>
      </c>
      <c r="BO116">
        <v>27573878</v>
      </c>
      <c r="BP116" t="s">
        <v>1509</v>
      </c>
      <c r="BQ116" t="s">
        <v>1510</v>
      </c>
      <c r="BR116" t="s">
        <v>1188</v>
      </c>
      <c r="BS116" t="s">
        <v>1511</v>
      </c>
      <c r="BX116" t="s">
        <v>1139</v>
      </c>
      <c r="BY116" t="s">
        <v>1140</v>
      </c>
      <c r="BZ116" t="s">
        <v>1141</v>
      </c>
      <c r="CA116" t="s">
        <v>1142</v>
      </c>
    </row>
    <row r="117" spans="62:79" ht="10.5" customHeight="1" x14ac:dyDescent="0.25">
      <c r="BJ117" t="s">
        <v>15</v>
      </c>
      <c r="BO117">
        <v>26552019</v>
      </c>
      <c r="BP117" t="s">
        <v>1512</v>
      </c>
      <c r="BQ117" t="s">
        <v>1513</v>
      </c>
      <c r="BR117" t="s">
        <v>1514</v>
      </c>
      <c r="BS117" t="s">
        <v>1515</v>
      </c>
      <c r="BX117" t="s">
        <v>1139</v>
      </c>
      <c r="BY117" t="s">
        <v>1140</v>
      </c>
      <c r="BZ117" t="s">
        <v>1141</v>
      </c>
      <c r="CA117" t="s">
        <v>1142</v>
      </c>
    </row>
    <row r="118" spans="62:79" ht="10.5" customHeight="1" x14ac:dyDescent="0.25">
      <c r="BJ118" t="s">
        <v>15</v>
      </c>
      <c r="BO118">
        <v>26358322</v>
      </c>
      <c r="BP118" t="s">
        <v>1516</v>
      </c>
      <c r="BQ118" t="s">
        <v>1517</v>
      </c>
      <c r="BR118" t="s">
        <v>1418</v>
      </c>
      <c r="BS118" t="s">
        <v>1518</v>
      </c>
      <c r="BX118" t="s">
        <v>1139</v>
      </c>
      <c r="BY118" t="s">
        <v>1140</v>
      </c>
      <c r="BZ118" t="s">
        <v>1141</v>
      </c>
      <c r="CA118" t="s">
        <v>1142</v>
      </c>
    </row>
    <row r="119" spans="62:79" ht="10.5" customHeight="1" x14ac:dyDescent="0.25">
      <c r="BJ119" t="s">
        <v>15</v>
      </c>
      <c r="BO119">
        <v>26358221</v>
      </c>
      <c r="BP119" t="s">
        <v>1519</v>
      </c>
      <c r="BQ119" t="s">
        <v>1520</v>
      </c>
      <c r="BR119" t="s">
        <v>1425</v>
      </c>
      <c r="BS119" t="s">
        <v>1521</v>
      </c>
      <c r="BX119" t="s">
        <v>1139</v>
      </c>
      <c r="BY119" t="s">
        <v>1140</v>
      </c>
      <c r="BZ119" t="s">
        <v>1141</v>
      </c>
      <c r="CA119" t="s">
        <v>1142</v>
      </c>
    </row>
    <row r="120" spans="62:79" ht="10.5" customHeight="1" x14ac:dyDescent="0.25">
      <c r="BJ120" t="s">
        <v>15</v>
      </c>
      <c r="BO120">
        <v>26358231</v>
      </c>
      <c r="BP120" t="s">
        <v>1522</v>
      </c>
      <c r="BQ120" t="s">
        <v>1523</v>
      </c>
      <c r="BR120" t="s">
        <v>1524</v>
      </c>
      <c r="BS120" t="s">
        <v>1525</v>
      </c>
      <c r="BX120" t="s">
        <v>1139</v>
      </c>
      <c r="BY120" t="s">
        <v>1140</v>
      </c>
      <c r="BZ120" t="s">
        <v>1141</v>
      </c>
      <c r="CA120" t="s">
        <v>1142</v>
      </c>
    </row>
    <row r="121" spans="62:79" ht="10.5" customHeight="1" x14ac:dyDescent="0.25">
      <c r="BJ121" t="s">
        <v>15</v>
      </c>
      <c r="BO121">
        <v>26373388</v>
      </c>
      <c r="BP121" t="s">
        <v>1526</v>
      </c>
      <c r="BQ121" t="s">
        <v>1527</v>
      </c>
      <c r="BR121" t="s">
        <v>1528</v>
      </c>
      <c r="BS121" t="s">
        <v>1529</v>
      </c>
      <c r="BX121" t="s">
        <v>1139</v>
      </c>
      <c r="BY121" t="s">
        <v>1140</v>
      </c>
      <c r="BZ121" t="s">
        <v>1141</v>
      </c>
      <c r="CA121" t="s">
        <v>1142</v>
      </c>
    </row>
    <row r="122" spans="62:79" ht="10.5" customHeight="1" x14ac:dyDescent="0.25">
      <c r="BJ122" t="s">
        <v>15</v>
      </c>
      <c r="BO122">
        <v>28053496</v>
      </c>
      <c r="BP122" t="s">
        <v>1530</v>
      </c>
      <c r="BQ122" t="s">
        <v>1531</v>
      </c>
      <c r="BR122" t="s">
        <v>1196</v>
      </c>
      <c r="BS122" t="s">
        <v>1532</v>
      </c>
      <c r="BX122" t="s">
        <v>1139</v>
      </c>
      <c r="BY122" t="s">
        <v>1140</v>
      </c>
      <c r="BZ122" t="s">
        <v>1141</v>
      </c>
      <c r="CA122" t="s">
        <v>1142</v>
      </c>
    </row>
    <row r="123" spans="62:79" ht="10.5" customHeight="1" x14ac:dyDescent="0.25">
      <c r="BJ123" t="s">
        <v>15</v>
      </c>
      <c r="BO123">
        <v>26551775</v>
      </c>
      <c r="BP123" t="s">
        <v>1533</v>
      </c>
      <c r="BQ123" t="s">
        <v>1534</v>
      </c>
      <c r="BR123" t="s">
        <v>1320</v>
      </c>
      <c r="BS123" t="s">
        <v>1535</v>
      </c>
      <c r="BX123" t="s">
        <v>1139</v>
      </c>
      <c r="BY123" t="s">
        <v>1140</v>
      </c>
      <c r="BZ123" t="s">
        <v>1141</v>
      </c>
      <c r="CA123" t="s">
        <v>1142</v>
      </c>
    </row>
    <row r="124" spans="62:79" ht="10.5" customHeight="1" x14ac:dyDescent="0.25">
      <c r="BJ124" t="s">
        <v>15</v>
      </c>
      <c r="BO124">
        <v>30872197</v>
      </c>
      <c r="BP124" t="s">
        <v>1536</v>
      </c>
      <c r="BQ124" t="s">
        <v>1537</v>
      </c>
      <c r="BR124" t="s">
        <v>1538</v>
      </c>
      <c r="BS124" t="s">
        <v>1539</v>
      </c>
      <c r="BT124" s="354">
        <v>42584</v>
      </c>
      <c r="BX124" t="s">
        <v>1139</v>
      </c>
      <c r="BY124" t="s">
        <v>1140</v>
      </c>
      <c r="BZ124" t="s">
        <v>1141</v>
      </c>
      <c r="CA124" t="s">
        <v>1142</v>
      </c>
    </row>
    <row r="125" spans="62:79" ht="10.5" customHeight="1" x14ac:dyDescent="0.25">
      <c r="BJ125" t="s">
        <v>15</v>
      </c>
      <c r="BO125">
        <v>26358255</v>
      </c>
      <c r="BP125" t="s">
        <v>1540</v>
      </c>
      <c r="BQ125" t="s">
        <v>1541</v>
      </c>
      <c r="BR125" t="s">
        <v>1542</v>
      </c>
      <c r="BS125" t="s">
        <v>1543</v>
      </c>
      <c r="BX125" t="s">
        <v>1139</v>
      </c>
      <c r="BY125" t="s">
        <v>1140</v>
      </c>
      <c r="BZ125" t="s">
        <v>1141</v>
      </c>
      <c r="CA125" t="s">
        <v>1142</v>
      </c>
    </row>
    <row r="126" spans="62:79" ht="10.5" customHeight="1" x14ac:dyDescent="0.25">
      <c r="BJ126" t="s">
        <v>15</v>
      </c>
      <c r="BO126">
        <v>31258650</v>
      </c>
      <c r="BP126" t="s">
        <v>1544</v>
      </c>
      <c r="BQ126" t="s">
        <v>1545</v>
      </c>
      <c r="BR126" t="s">
        <v>1328</v>
      </c>
      <c r="BS126" t="s">
        <v>1546</v>
      </c>
      <c r="BX126" t="s">
        <v>1212</v>
      </c>
      <c r="BY126" t="s">
        <v>1213</v>
      </c>
      <c r="BZ126" t="s">
        <v>1214</v>
      </c>
      <c r="CA126" t="s">
        <v>1142</v>
      </c>
    </row>
    <row r="127" spans="62:79" ht="10.5" customHeight="1" x14ac:dyDescent="0.25">
      <c r="BJ127" t="s">
        <v>15</v>
      </c>
      <c r="BO127">
        <v>27577563</v>
      </c>
      <c r="BP127" t="s">
        <v>1547</v>
      </c>
      <c r="BQ127" t="s">
        <v>1548</v>
      </c>
      <c r="BR127" t="s">
        <v>1549</v>
      </c>
      <c r="BS127" t="s">
        <v>1550</v>
      </c>
      <c r="BX127" t="s">
        <v>1139</v>
      </c>
      <c r="BY127" t="s">
        <v>1140</v>
      </c>
      <c r="BZ127" t="s">
        <v>1141</v>
      </c>
      <c r="CA127" t="s">
        <v>1142</v>
      </c>
    </row>
    <row r="128" spans="62:79" ht="10.5" customHeight="1" x14ac:dyDescent="0.25">
      <c r="BJ128" t="s">
        <v>15</v>
      </c>
      <c r="BO128">
        <v>26373417</v>
      </c>
      <c r="BP128" t="s">
        <v>1551</v>
      </c>
      <c r="BQ128" t="s">
        <v>1552</v>
      </c>
      <c r="BR128" t="s">
        <v>1553</v>
      </c>
      <c r="BS128" t="s">
        <v>1554</v>
      </c>
      <c r="BX128" t="s">
        <v>1139</v>
      </c>
      <c r="BY128" t="s">
        <v>1140</v>
      </c>
      <c r="BZ128" t="s">
        <v>1141</v>
      </c>
      <c r="CA128" t="s">
        <v>1142</v>
      </c>
    </row>
    <row r="129" spans="62:79" ht="10.5" customHeight="1" x14ac:dyDescent="0.25">
      <c r="BJ129" t="s">
        <v>15</v>
      </c>
      <c r="BO129">
        <v>26373427</v>
      </c>
      <c r="BP129" t="s">
        <v>1555</v>
      </c>
      <c r="BQ129" t="s">
        <v>1556</v>
      </c>
      <c r="BR129" t="s">
        <v>1332</v>
      </c>
      <c r="BS129" t="s">
        <v>1557</v>
      </c>
      <c r="BT129" s="354">
        <v>37782</v>
      </c>
      <c r="BX129" t="s">
        <v>1139</v>
      </c>
      <c r="BY129" t="s">
        <v>1140</v>
      </c>
      <c r="BZ129" t="s">
        <v>1141</v>
      </c>
      <c r="CA129" t="s">
        <v>1142</v>
      </c>
    </row>
    <row r="130" spans="62:79" ht="10.5" customHeight="1" x14ac:dyDescent="0.25">
      <c r="BJ130" t="s">
        <v>15</v>
      </c>
      <c r="BO130">
        <v>27633085</v>
      </c>
      <c r="BP130" t="s">
        <v>1558</v>
      </c>
      <c r="BQ130" t="s">
        <v>1559</v>
      </c>
      <c r="BR130" t="s">
        <v>1560</v>
      </c>
      <c r="BS130" t="s">
        <v>1561</v>
      </c>
      <c r="BX130" t="s">
        <v>1139</v>
      </c>
      <c r="BY130" t="s">
        <v>1140</v>
      </c>
      <c r="BZ130" t="s">
        <v>1141</v>
      </c>
      <c r="CA130" t="s">
        <v>1142</v>
      </c>
    </row>
    <row r="131" spans="62:79" ht="10.5" customHeight="1" x14ac:dyDescent="0.25">
      <c r="BJ131" t="s">
        <v>15</v>
      </c>
      <c r="BO131">
        <v>28452082</v>
      </c>
      <c r="BP131" t="s">
        <v>1562</v>
      </c>
      <c r="BQ131" t="s">
        <v>1563</v>
      </c>
      <c r="BR131" t="s">
        <v>1418</v>
      </c>
      <c r="BS131" t="s">
        <v>1564</v>
      </c>
      <c r="BU131" s="354">
        <v>45428</v>
      </c>
      <c r="BX131" t="s">
        <v>1139</v>
      </c>
      <c r="BY131" t="s">
        <v>1140</v>
      </c>
      <c r="BZ131" t="s">
        <v>1141</v>
      </c>
      <c r="CA131" t="s">
        <v>1142</v>
      </c>
    </row>
    <row r="132" spans="62:79" ht="10.5" customHeight="1" x14ac:dyDescent="0.25">
      <c r="BJ132" t="s">
        <v>15</v>
      </c>
      <c r="BO132">
        <v>26553600</v>
      </c>
      <c r="BP132" t="s">
        <v>1565</v>
      </c>
      <c r="BQ132" t="s">
        <v>1566</v>
      </c>
      <c r="BR132" t="s">
        <v>1528</v>
      </c>
      <c r="BS132" t="s">
        <v>1567</v>
      </c>
      <c r="BX132" t="s">
        <v>1139</v>
      </c>
      <c r="BY132" t="s">
        <v>1140</v>
      </c>
      <c r="BZ132" t="s">
        <v>1141</v>
      </c>
      <c r="CA132" t="s">
        <v>1142</v>
      </c>
    </row>
    <row r="133" spans="62:79" ht="10.5" customHeight="1" x14ac:dyDescent="0.25">
      <c r="BJ133" t="s">
        <v>15</v>
      </c>
      <c r="BO133">
        <v>26358297</v>
      </c>
      <c r="BP133" t="s">
        <v>1568</v>
      </c>
      <c r="BQ133" t="s">
        <v>1569</v>
      </c>
      <c r="BR133" t="s">
        <v>1570</v>
      </c>
      <c r="BS133" t="s">
        <v>1571</v>
      </c>
      <c r="BX133" t="s">
        <v>1139</v>
      </c>
      <c r="BY133" t="s">
        <v>1140</v>
      </c>
      <c r="BZ133" t="s">
        <v>1141</v>
      </c>
      <c r="CA133" t="s">
        <v>1142</v>
      </c>
    </row>
    <row r="134" spans="62:79" ht="10.5" customHeight="1" x14ac:dyDescent="0.25">
      <c r="BJ134" t="s">
        <v>15</v>
      </c>
      <c r="BO134">
        <v>26358091</v>
      </c>
      <c r="BP134" t="s">
        <v>1572</v>
      </c>
      <c r="BQ134" t="s">
        <v>1573</v>
      </c>
      <c r="BR134" t="s">
        <v>1528</v>
      </c>
      <c r="BS134" t="s">
        <v>1574</v>
      </c>
      <c r="BX134" t="s">
        <v>1212</v>
      </c>
      <c r="BY134" t="s">
        <v>1213</v>
      </c>
      <c r="BZ134" t="s">
        <v>1214</v>
      </c>
      <c r="CA134" t="s">
        <v>1142</v>
      </c>
    </row>
    <row r="135" spans="62:79" ht="10.5" customHeight="1" x14ac:dyDescent="0.25">
      <c r="BJ135" t="s">
        <v>15</v>
      </c>
      <c r="BO135">
        <v>26358426</v>
      </c>
      <c r="BP135" t="s">
        <v>1575</v>
      </c>
      <c r="BQ135" t="s">
        <v>1576</v>
      </c>
      <c r="BR135" t="s">
        <v>1137</v>
      </c>
      <c r="BS135" t="s">
        <v>1577</v>
      </c>
      <c r="BX135" t="s">
        <v>1139</v>
      </c>
      <c r="BY135" t="s">
        <v>1140</v>
      </c>
      <c r="BZ135" t="s">
        <v>1141</v>
      </c>
      <c r="CA135" t="s">
        <v>1142</v>
      </c>
    </row>
    <row r="136" spans="62:79" ht="10.5" customHeight="1" x14ac:dyDescent="0.25">
      <c r="BJ136" t="s">
        <v>15</v>
      </c>
      <c r="BO136">
        <v>26358474</v>
      </c>
      <c r="BP136" t="s">
        <v>1578</v>
      </c>
      <c r="BQ136" t="s">
        <v>1579</v>
      </c>
      <c r="BR136" t="s">
        <v>1146</v>
      </c>
      <c r="BS136" t="s">
        <v>1580</v>
      </c>
      <c r="BX136" t="s">
        <v>1139</v>
      </c>
      <c r="BY136" t="s">
        <v>1140</v>
      </c>
      <c r="BZ136" t="s">
        <v>1141</v>
      </c>
      <c r="CA136" t="s">
        <v>1142</v>
      </c>
    </row>
    <row r="137" spans="62:79" ht="10.5" customHeight="1" x14ac:dyDescent="0.25">
      <c r="BJ137" t="s">
        <v>15</v>
      </c>
      <c r="BO137">
        <v>26555250</v>
      </c>
      <c r="BP137" t="s">
        <v>1581</v>
      </c>
      <c r="BQ137" t="s">
        <v>1582</v>
      </c>
      <c r="BR137" t="s">
        <v>1583</v>
      </c>
      <c r="BS137" t="s">
        <v>1584</v>
      </c>
      <c r="BX137" t="s">
        <v>1139</v>
      </c>
      <c r="BY137" t="s">
        <v>1140</v>
      </c>
      <c r="BZ137" t="s">
        <v>1141</v>
      </c>
      <c r="CA137" t="s">
        <v>1142</v>
      </c>
    </row>
    <row r="138" spans="62:79" ht="10.5" customHeight="1" x14ac:dyDescent="0.25">
      <c r="BJ138" t="s">
        <v>15</v>
      </c>
      <c r="BO138">
        <v>26555257</v>
      </c>
      <c r="BP138" t="s">
        <v>1585</v>
      </c>
      <c r="BQ138" t="s">
        <v>1582</v>
      </c>
      <c r="BR138" t="s">
        <v>1586</v>
      </c>
      <c r="BS138" t="s">
        <v>1584</v>
      </c>
      <c r="BX138" t="s">
        <v>1139</v>
      </c>
      <c r="BY138" t="s">
        <v>1140</v>
      </c>
      <c r="BZ138" t="s">
        <v>1141</v>
      </c>
      <c r="CA138" t="s">
        <v>1142</v>
      </c>
    </row>
    <row r="139" spans="62:79" ht="10.5" customHeight="1" x14ac:dyDescent="0.25">
      <c r="BJ139" t="s">
        <v>15</v>
      </c>
      <c r="BO139">
        <v>26358400</v>
      </c>
      <c r="BP139" t="s">
        <v>1587</v>
      </c>
      <c r="BQ139" t="s">
        <v>1588</v>
      </c>
      <c r="BR139" t="s">
        <v>1150</v>
      </c>
      <c r="BS139" t="s">
        <v>1589</v>
      </c>
      <c r="BX139" t="s">
        <v>1139</v>
      </c>
      <c r="BY139" t="s">
        <v>1140</v>
      </c>
      <c r="BZ139" t="s">
        <v>1141</v>
      </c>
      <c r="CA139" t="s">
        <v>1142</v>
      </c>
    </row>
    <row r="140" spans="62:79" ht="10.5" customHeight="1" x14ac:dyDescent="0.25">
      <c r="BJ140" t="s">
        <v>15</v>
      </c>
      <c r="BO140">
        <v>26569255</v>
      </c>
      <c r="BP140" t="s">
        <v>1590</v>
      </c>
      <c r="BQ140" t="s">
        <v>1591</v>
      </c>
      <c r="BR140" t="s">
        <v>1592</v>
      </c>
      <c r="BS140" t="s">
        <v>1593</v>
      </c>
      <c r="BX140" t="s">
        <v>1139</v>
      </c>
      <c r="BY140" t="s">
        <v>1140</v>
      </c>
      <c r="BZ140" t="s">
        <v>1141</v>
      </c>
      <c r="CA140" t="s">
        <v>1142</v>
      </c>
    </row>
    <row r="141" spans="62:79" ht="10.5" customHeight="1" x14ac:dyDescent="0.25">
      <c r="BJ141" t="s">
        <v>15</v>
      </c>
      <c r="BO141">
        <v>26358171</v>
      </c>
      <c r="BP141" t="s">
        <v>1594</v>
      </c>
      <c r="BQ141" t="s">
        <v>1595</v>
      </c>
      <c r="BR141" t="s">
        <v>1464</v>
      </c>
      <c r="BS141" t="s">
        <v>1596</v>
      </c>
      <c r="BX141" t="s">
        <v>1139</v>
      </c>
      <c r="BY141" t="s">
        <v>1140</v>
      </c>
      <c r="BZ141" t="s">
        <v>1141</v>
      </c>
      <c r="CA141" t="s">
        <v>1142</v>
      </c>
    </row>
    <row r="142" spans="62:79" ht="10.5" customHeight="1" x14ac:dyDescent="0.25">
      <c r="BJ142" t="s">
        <v>15</v>
      </c>
      <c r="BO142">
        <v>26555652</v>
      </c>
      <c r="BP142" t="s">
        <v>1597</v>
      </c>
      <c r="BQ142" t="s">
        <v>1598</v>
      </c>
      <c r="BR142" t="s">
        <v>1230</v>
      </c>
      <c r="BS142" t="s">
        <v>1599</v>
      </c>
      <c r="BX142" t="s">
        <v>1139</v>
      </c>
      <c r="BY142" t="s">
        <v>1140</v>
      </c>
      <c r="BZ142" t="s">
        <v>1141</v>
      </c>
      <c r="CA142" t="s">
        <v>1142</v>
      </c>
    </row>
    <row r="143" spans="62:79" ht="10.5" customHeight="1" x14ac:dyDescent="0.25">
      <c r="BJ143" t="s">
        <v>15</v>
      </c>
      <c r="BO143">
        <v>27566914</v>
      </c>
      <c r="BP143" t="s">
        <v>1600</v>
      </c>
      <c r="BQ143" t="s">
        <v>1601</v>
      </c>
      <c r="BR143" t="s">
        <v>1204</v>
      </c>
      <c r="BS143" t="s">
        <v>1602</v>
      </c>
      <c r="BX143" t="s">
        <v>1139</v>
      </c>
      <c r="BY143" t="s">
        <v>1140</v>
      </c>
      <c r="BZ143" t="s">
        <v>1141</v>
      </c>
      <c r="CA143" t="s">
        <v>1143</v>
      </c>
    </row>
    <row r="144" spans="62:79" ht="10.5" customHeight="1" x14ac:dyDescent="0.25">
      <c r="BJ144" t="s">
        <v>15</v>
      </c>
      <c r="BO144">
        <v>26358214</v>
      </c>
      <c r="BP144" t="s">
        <v>1603</v>
      </c>
      <c r="BQ144" t="s">
        <v>1604</v>
      </c>
      <c r="BR144" t="s">
        <v>1605</v>
      </c>
      <c r="BS144" t="s">
        <v>1606</v>
      </c>
      <c r="BX144" t="s">
        <v>1139</v>
      </c>
      <c r="BY144" t="s">
        <v>1140</v>
      </c>
      <c r="BZ144" t="s">
        <v>1141</v>
      </c>
      <c r="CA144" t="s">
        <v>1142</v>
      </c>
    </row>
    <row r="145" spans="62:79" ht="10.5" customHeight="1" x14ac:dyDescent="0.25">
      <c r="BJ145" t="s">
        <v>15</v>
      </c>
      <c r="BO145">
        <v>31531172</v>
      </c>
      <c r="BP145" t="s">
        <v>1607</v>
      </c>
      <c r="BQ145" t="s">
        <v>1608</v>
      </c>
      <c r="BR145" t="s">
        <v>1592</v>
      </c>
      <c r="BS145" t="s">
        <v>1609</v>
      </c>
      <c r="BX145" t="s">
        <v>1139</v>
      </c>
      <c r="BY145" t="s">
        <v>1140</v>
      </c>
      <c r="BZ145" t="s">
        <v>1141</v>
      </c>
      <c r="CA145" t="s">
        <v>1142</v>
      </c>
    </row>
    <row r="146" spans="62:79" ht="10.5" customHeight="1" x14ac:dyDescent="0.25">
      <c r="BJ146" t="s">
        <v>15</v>
      </c>
      <c r="BO146">
        <v>26358389</v>
      </c>
      <c r="BP146" t="s">
        <v>1610</v>
      </c>
      <c r="BQ146" t="s">
        <v>1611</v>
      </c>
      <c r="BR146" t="s">
        <v>1220</v>
      </c>
      <c r="BS146" t="s">
        <v>1612</v>
      </c>
      <c r="BX146" t="s">
        <v>1613</v>
      </c>
      <c r="BY146" t="s">
        <v>1614</v>
      </c>
      <c r="BZ146" t="s">
        <v>1166</v>
      </c>
      <c r="CA146" t="s">
        <v>1142</v>
      </c>
    </row>
    <row r="147" spans="62:79" ht="10.5" customHeight="1" x14ac:dyDescent="0.25">
      <c r="BJ147" t="s">
        <v>15</v>
      </c>
      <c r="BO147">
        <v>26358389</v>
      </c>
      <c r="BP147" t="s">
        <v>1610</v>
      </c>
      <c r="BQ147" t="s">
        <v>1611</v>
      </c>
      <c r="BR147" t="s">
        <v>1220</v>
      </c>
      <c r="BS147" t="s">
        <v>1612</v>
      </c>
      <c r="BX147" t="s">
        <v>1613</v>
      </c>
      <c r="BY147" t="s">
        <v>1614</v>
      </c>
      <c r="BZ147" t="s">
        <v>1182</v>
      </c>
      <c r="CA147" t="s">
        <v>1142</v>
      </c>
    </row>
    <row r="148" spans="62:79" ht="10.5" customHeight="1" x14ac:dyDescent="0.25">
      <c r="BJ148" t="s">
        <v>15</v>
      </c>
      <c r="BO148">
        <v>26358283</v>
      </c>
      <c r="BP148" t="s">
        <v>1615</v>
      </c>
      <c r="BQ148" t="s">
        <v>1307</v>
      </c>
      <c r="BR148" t="s">
        <v>1158</v>
      </c>
      <c r="BS148" t="s">
        <v>1309</v>
      </c>
      <c r="BX148" t="s">
        <v>1139</v>
      </c>
      <c r="BY148" t="s">
        <v>1140</v>
      </c>
      <c r="BZ148" t="s">
        <v>1141</v>
      </c>
      <c r="CA148" t="s">
        <v>1142</v>
      </c>
    </row>
    <row r="149" spans="62:79" ht="10.5" customHeight="1" x14ac:dyDescent="0.25">
      <c r="BJ149" t="s">
        <v>15</v>
      </c>
      <c r="BO149">
        <v>26647119</v>
      </c>
      <c r="BP149" t="s">
        <v>1616</v>
      </c>
      <c r="BQ149" t="s">
        <v>1617</v>
      </c>
      <c r="BR149" t="s">
        <v>1230</v>
      </c>
      <c r="BS149" t="s">
        <v>1618</v>
      </c>
      <c r="BX149" t="s">
        <v>1139</v>
      </c>
      <c r="BY149" t="s">
        <v>1140</v>
      </c>
      <c r="BZ149" t="s">
        <v>1141</v>
      </c>
      <c r="CA149" t="s">
        <v>1142</v>
      </c>
    </row>
    <row r="150" spans="62:79" ht="10.5" customHeight="1" x14ac:dyDescent="0.25">
      <c r="BJ150" t="s">
        <v>15</v>
      </c>
      <c r="BO150">
        <v>28460925</v>
      </c>
      <c r="BP150" t="s">
        <v>1619</v>
      </c>
      <c r="BQ150" t="s">
        <v>1620</v>
      </c>
      <c r="BR150" t="s">
        <v>1200</v>
      </c>
      <c r="BS150" t="s">
        <v>1621</v>
      </c>
      <c r="BX150" t="s">
        <v>1139</v>
      </c>
      <c r="BY150" t="s">
        <v>1140</v>
      </c>
      <c r="BZ150" t="s">
        <v>1141</v>
      </c>
      <c r="CA150" t="s">
        <v>1142</v>
      </c>
    </row>
    <row r="151" spans="62:79" ht="10.5" customHeight="1" x14ac:dyDescent="0.25">
      <c r="BJ151" t="s">
        <v>15</v>
      </c>
      <c r="BO151">
        <v>31618550</v>
      </c>
      <c r="BP151" t="s">
        <v>1622</v>
      </c>
      <c r="BQ151" t="s">
        <v>1623</v>
      </c>
      <c r="BR151" t="s">
        <v>1230</v>
      </c>
      <c r="BS151" t="s">
        <v>1624</v>
      </c>
      <c r="BX151" t="s">
        <v>1139</v>
      </c>
      <c r="BY151" t="s">
        <v>1140</v>
      </c>
      <c r="BZ151" t="s">
        <v>1141</v>
      </c>
      <c r="CA151" t="s">
        <v>1142</v>
      </c>
    </row>
    <row r="152" spans="62:79" ht="10.5" customHeight="1" x14ac:dyDescent="0.25">
      <c r="BJ152" t="s">
        <v>15</v>
      </c>
      <c r="BO152">
        <v>28013687</v>
      </c>
      <c r="BP152" t="s">
        <v>1625</v>
      </c>
      <c r="BQ152" t="s">
        <v>1626</v>
      </c>
      <c r="BR152" t="s">
        <v>1200</v>
      </c>
      <c r="BS152" t="s">
        <v>1627</v>
      </c>
      <c r="BX152" t="s">
        <v>1139</v>
      </c>
      <c r="BY152" t="s">
        <v>1140</v>
      </c>
      <c r="BZ152" t="s">
        <v>1141</v>
      </c>
      <c r="CA152" t="s">
        <v>1143</v>
      </c>
    </row>
    <row r="153" spans="62:79" ht="10.5" customHeight="1" x14ac:dyDescent="0.25">
      <c r="BJ153" t="s">
        <v>15</v>
      </c>
      <c r="BO153">
        <v>28013687</v>
      </c>
      <c r="BP153" t="s">
        <v>1625</v>
      </c>
      <c r="BQ153" t="s">
        <v>1626</v>
      </c>
      <c r="BR153" t="s">
        <v>1200</v>
      </c>
      <c r="BS153" t="s">
        <v>1627</v>
      </c>
      <c r="BX153" t="s">
        <v>1139</v>
      </c>
      <c r="BY153" t="s">
        <v>1140</v>
      </c>
      <c r="BZ153" t="s">
        <v>1141</v>
      </c>
      <c r="CA153" t="s">
        <v>1142</v>
      </c>
    </row>
    <row r="154" spans="62:79" ht="10.5" customHeight="1" x14ac:dyDescent="0.25">
      <c r="BJ154" t="s">
        <v>15</v>
      </c>
      <c r="BO154">
        <v>28460965</v>
      </c>
      <c r="BP154" t="s">
        <v>1628</v>
      </c>
      <c r="BQ154" t="s">
        <v>1629</v>
      </c>
      <c r="BR154" t="s">
        <v>1200</v>
      </c>
      <c r="BS154" t="s">
        <v>1630</v>
      </c>
      <c r="BX154" t="s">
        <v>1139</v>
      </c>
      <c r="BY154" t="s">
        <v>1140</v>
      </c>
      <c r="BZ154" t="s">
        <v>1141</v>
      </c>
      <c r="CA154" t="s">
        <v>1142</v>
      </c>
    </row>
    <row r="155" spans="62:79" ht="10.5" customHeight="1" x14ac:dyDescent="0.25">
      <c r="BJ155" t="s">
        <v>15</v>
      </c>
      <c r="BO155">
        <v>26358491</v>
      </c>
      <c r="BP155" t="s">
        <v>1631</v>
      </c>
      <c r="BQ155" t="s">
        <v>1632</v>
      </c>
      <c r="BR155" t="s">
        <v>1633</v>
      </c>
      <c r="BS155" t="s">
        <v>1634</v>
      </c>
      <c r="BX155" t="s">
        <v>1139</v>
      </c>
      <c r="BY155" t="s">
        <v>1140</v>
      </c>
      <c r="BZ155" t="s">
        <v>1141</v>
      </c>
      <c r="CA155" t="s">
        <v>1142</v>
      </c>
    </row>
    <row r="156" spans="62:79" ht="10.5" customHeight="1" x14ac:dyDescent="0.25">
      <c r="BJ156" t="s">
        <v>15</v>
      </c>
      <c r="BO156">
        <v>31211396</v>
      </c>
      <c r="BP156" t="s">
        <v>1635</v>
      </c>
      <c r="BQ156" t="s">
        <v>1636</v>
      </c>
      <c r="BR156" t="s">
        <v>1150</v>
      </c>
      <c r="BS156" t="s">
        <v>1637</v>
      </c>
      <c r="BX156" t="s">
        <v>1164</v>
      </c>
      <c r="BY156" t="s">
        <v>1165</v>
      </c>
      <c r="BZ156" t="s">
        <v>1166</v>
      </c>
      <c r="CA156" t="s">
        <v>1142</v>
      </c>
    </row>
    <row r="157" spans="62:79" ht="10.5" customHeight="1" x14ac:dyDescent="0.25">
      <c r="BJ157" t="s">
        <v>15</v>
      </c>
      <c r="BO157">
        <v>31187851</v>
      </c>
      <c r="BP157" t="s">
        <v>1638</v>
      </c>
      <c r="BQ157" t="s">
        <v>1639</v>
      </c>
      <c r="BR157" t="s">
        <v>1178</v>
      </c>
      <c r="BS157" t="s">
        <v>1640</v>
      </c>
      <c r="BX157" t="s">
        <v>91</v>
      </c>
      <c r="BY157" t="s">
        <v>1376</v>
      </c>
      <c r="BZ157" t="s">
        <v>1377</v>
      </c>
      <c r="CA157" t="s">
        <v>1142</v>
      </c>
    </row>
    <row r="158" spans="62:79" ht="10.5" customHeight="1" x14ac:dyDescent="0.25">
      <c r="BJ158" t="s">
        <v>15</v>
      </c>
      <c r="BO158">
        <v>26358435</v>
      </c>
      <c r="BP158" t="s">
        <v>1641</v>
      </c>
      <c r="BQ158" t="s">
        <v>1642</v>
      </c>
      <c r="BR158" t="s">
        <v>1137</v>
      </c>
      <c r="BS158" t="s">
        <v>1643</v>
      </c>
      <c r="BX158" t="s">
        <v>1139</v>
      </c>
      <c r="BY158" t="s">
        <v>1140</v>
      </c>
      <c r="BZ158" t="s">
        <v>1141</v>
      </c>
      <c r="CA158" t="s">
        <v>1142</v>
      </c>
    </row>
    <row r="159" spans="62:79" ht="10.5" customHeight="1" x14ac:dyDescent="0.25">
      <c r="BJ159" t="s">
        <v>15</v>
      </c>
      <c r="BO159">
        <v>31448442</v>
      </c>
      <c r="BP159" t="s">
        <v>1644</v>
      </c>
      <c r="BQ159" t="s">
        <v>1645</v>
      </c>
      <c r="BR159" t="s">
        <v>1146</v>
      </c>
      <c r="BS159" t="s">
        <v>1646</v>
      </c>
      <c r="BX159" t="s">
        <v>1164</v>
      </c>
      <c r="BY159" t="s">
        <v>1165</v>
      </c>
      <c r="BZ159" t="s">
        <v>1166</v>
      </c>
      <c r="CA159" t="s">
        <v>1142</v>
      </c>
    </row>
    <row r="160" spans="62:79" ht="10.5" customHeight="1" x14ac:dyDescent="0.25">
      <c r="BJ160" t="s">
        <v>15</v>
      </c>
      <c r="BO160">
        <v>26373418</v>
      </c>
      <c r="BP160" t="s">
        <v>1647</v>
      </c>
      <c r="BQ160" t="s">
        <v>1648</v>
      </c>
      <c r="BR160" t="s">
        <v>1649</v>
      </c>
      <c r="BS160" t="s">
        <v>1650</v>
      </c>
      <c r="BX160" t="s">
        <v>1139</v>
      </c>
      <c r="BY160" t="s">
        <v>1140</v>
      </c>
      <c r="BZ160" t="s">
        <v>1141</v>
      </c>
      <c r="CA160" t="s">
        <v>1143</v>
      </c>
    </row>
    <row r="161" spans="62:79" ht="10.5" customHeight="1" x14ac:dyDescent="0.25">
      <c r="BJ161" t="s">
        <v>15</v>
      </c>
      <c r="BO161">
        <v>26373418</v>
      </c>
      <c r="BP161" t="s">
        <v>1647</v>
      </c>
      <c r="BQ161" t="s">
        <v>1648</v>
      </c>
      <c r="BR161" t="s">
        <v>1649</v>
      </c>
      <c r="BS161" t="s">
        <v>1650</v>
      </c>
      <c r="BX161" t="s">
        <v>1139</v>
      </c>
      <c r="BY161" t="s">
        <v>1140</v>
      </c>
      <c r="BZ161" t="s">
        <v>1141</v>
      </c>
      <c r="CA161" t="s">
        <v>1142</v>
      </c>
    </row>
    <row r="162" spans="62:79" ht="10.5" customHeight="1" x14ac:dyDescent="0.25">
      <c r="BJ162" t="s">
        <v>15</v>
      </c>
      <c r="BO162">
        <v>27866190</v>
      </c>
      <c r="BP162" t="s">
        <v>1651</v>
      </c>
      <c r="BQ162" t="s">
        <v>1652</v>
      </c>
      <c r="BR162" t="s">
        <v>1294</v>
      </c>
      <c r="BS162" t="s">
        <v>1653</v>
      </c>
      <c r="BX162" t="s">
        <v>1139</v>
      </c>
      <c r="BY162" t="s">
        <v>1140</v>
      </c>
      <c r="BZ162" t="s">
        <v>1141</v>
      </c>
      <c r="CA162" t="s">
        <v>1142</v>
      </c>
    </row>
    <row r="163" spans="62:79" ht="10.5" customHeight="1" x14ac:dyDescent="0.25">
      <c r="BJ163" t="s">
        <v>15</v>
      </c>
      <c r="BO163">
        <v>28502351</v>
      </c>
      <c r="BP163" t="s">
        <v>1654</v>
      </c>
      <c r="BQ163" t="s">
        <v>1655</v>
      </c>
      <c r="BR163" t="s">
        <v>1196</v>
      </c>
      <c r="BS163" t="s">
        <v>1656</v>
      </c>
      <c r="BX163" t="s">
        <v>1139</v>
      </c>
      <c r="BY163" t="s">
        <v>1140</v>
      </c>
      <c r="BZ163" t="s">
        <v>1141</v>
      </c>
      <c r="CA163" t="s">
        <v>1142</v>
      </c>
    </row>
    <row r="164" spans="62:79" ht="10.5" customHeight="1" x14ac:dyDescent="0.25">
      <c r="BJ164" t="s">
        <v>15</v>
      </c>
      <c r="BO164">
        <v>30385011</v>
      </c>
      <c r="BP164" t="s">
        <v>1657</v>
      </c>
      <c r="BQ164" t="s">
        <v>1658</v>
      </c>
      <c r="BR164" t="s">
        <v>1137</v>
      </c>
      <c r="BS164" t="s">
        <v>1659</v>
      </c>
      <c r="BX164" t="s">
        <v>1139</v>
      </c>
      <c r="BY164" t="s">
        <v>1140</v>
      </c>
      <c r="BZ164" t="s">
        <v>1141</v>
      </c>
      <c r="CA164" t="s">
        <v>1142</v>
      </c>
    </row>
    <row r="165" spans="62:79" ht="10.5" customHeight="1" x14ac:dyDescent="0.25">
      <c r="BJ165" t="s">
        <v>15</v>
      </c>
      <c r="BO165">
        <v>28265659</v>
      </c>
      <c r="BP165" t="s">
        <v>1660</v>
      </c>
      <c r="BQ165" t="s">
        <v>1661</v>
      </c>
      <c r="BR165" t="s">
        <v>1192</v>
      </c>
      <c r="BS165" t="s">
        <v>1662</v>
      </c>
      <c r="BX165" t="s">
        <v>1173</v>
      </c>
      <c r="BY165" t="s">
        <v>1174</v>
      </c>
      <c r="BZ165" t="s">
        <v>1175</v>
      </c>
      <c r="CA165" t="s">
        <v>1142</v>
      </c>
    </row>
    <row r="166" spans="62:79" ht="10.5" customHeight="1" x14ac:dyDescent="0.25">
      <c r="BJ166" t="s">
        <v>15</v>
      </c>
      <c r="BO166">
        <v>31196698</v>
      </c>
      <c r="BP166" t="s">
        <v>1663</v>
      </c>
      <c r="BQ166" t="s">
        <v>1664</v>
      </c>
      <c r="BR166" t="s">
        <v>1204</v>
      </c>
      <c r="BS166" t="s">
        <v>1665</v>
      </c>
      <c r="BX166" t="s">
        <v>1173</v>
      </c>
      <c r="BY166" t="s">
        <v>1174</v>
      </c>
      <c r="BZ166" t="s">
        <v>1175</v>
      </c>
      <c r="CA166" t="s">
        <v>1142</v>
      </c>
    </row>
    <row r="167" spans="62:79" ht="10.5" customHeight="1" x14ac:dyDescent="0.25">
      <c r="BJ167" t="s">
        <v>15</v>
      </c>
      <c r="BO167">
        <v>31438254</v>
      </c>
      <c r="BP167" t="s">
        <v>1666</v>
      </c>
      <c r="BQ167" t="s">
        <v>1667</v>
      </c>
      <c r="BR167" t="s">
        <v>1287</v>
      </c>
      <c r="BS167" t="s">
        <v>1668</v>
      </c>
      <c r="BX167" t="s">
        <v>1139</v>
      </c>
      <c r="BY167" t="s">
        <v>1140</v>
      </c>
      <c r="BZ167" t="s">
        <v>1141</v>
      </c>
      <c r="CA167" t="s">
        <v>1142</v>
      </c>
    </row>
    <row r="168" spans="62:79" ht="10.5" customHeight="1" x14ac:dyDescent="0.25">
      <c r="BJ168" t="s">
        <v>15</v>
      </c>
      <c r="BO168">
        <v>28858492</v>
      </c>
      <c r="BP168" t="s">
        <v>1669</v>
      </c>
      <c r="BQ168" t="s">
        <v>1670</v>
      </c>
      <c r="BR168" t="s">
        <v>1146</v>
      </c>
      <c r="BS168" t="s">
        <v>1671</v>
      </c>
      <c r="BT168" s="354">
        <v>41890</v>
      </c>
      <c r="BX168" t="s">
        <v>1139</v>
      </c>
      <c r="BY168" t="s">
        <v>1140</v>
      </c>
      <c r="BZ168" t="s">
        <v>1141</v>
      </c>
      <c r="CA168" t="s">
        <v>1142</v>
      </c>
    </row>
    <row r="169" spans="62:79" ht="10.5" customHeight="1" x14ac:dyDescent="0.25">
      <c r="BJ169" t="s">
        <v>15</v>
      </c>
      <c r="BO169">
        <v>31306641</v>
      </c>
      <c r="BP169" t="s">
        <v>1672</v>
      </c>
      <c r="BQ169" t="s">
        <v>1673</v>
      </c>
      <c r="BR169" t="s">
        <v>1200</v>
      </c>
      <c r="BS169" t="s">
        <v>1674</v>
      </c>
      <c r="BT169" s="354">
        <v>43558</v>
      </c>
      <c r="BX169" t="s">
        <v>1267</v>
      </c>
      <c r="BY169" t="s">
        <v>1268</v>
      </c>
      <c r="BZ169" t="s">
        <v>1182</v>
      </c>
      <c r="CA169" t="s">
        <v>1142</v>
      </c>
    </row>
    <row r="170" spans="62:79" ht="10.5" customHeight="1" x14ac:dyDescent="0.25">
      <c r="BJ170" t="s">
        <v>15</v>
      </c>
      <c r="BO170">
        <v>28821602</v>
      </c>
      <c r="BP170" t="s">
        <v>1675</v>
      </c>
      <c r="BQ170" t="s">
        <v>1676</v>
      </c>
      <c r="BR170" t="s">
        <v>1592</v>
      </c>
      <c r="BS170" t="s">
        <v>1677</v>
      </c>
      <c r="BX170" t="s">
        <v>1139</v>
      </c>
      <c r="BY170" t="s">
        <v>1140</v>
      </c>
      <c r="BZ170" t="s">
        <v>1141</v>
      </c>
      <c r="CA170" t="s">
        <v>1142</v>
      </c>
    </row>
    <row r="171" spans="62:79" ht="10.5" customHeight="1" x14ac:dyDescent="0.25">
      <c r="BJ171" t="s">
        <v>15</v>
      </c>
      <c r="BO171">
        <v>26358471</v>
      </c>
      <c r="BP171" t="s">
        <v>1678</v>
      </c>
      <c r="BQ171" t="s">
        <v>1679</v>
      </c>
      <c r="BR171" t="s">
        <v>24</v>
      </c>
      <c r="BS171" t="s">
        <v>1680</v>
      </c>
      <c r="BX171" t="s">
        <v>1139</v>
      </c>
      <c r="BY171" t="s">
        <v>1140</v>
      </c>
      <c r="BZ171" t="s">
        <v>1141</v>
      </c>
      <c r="CA171" t="s">
        <v>1142</v>
      </c>
    </row>
    <row r="172" spans="62:79" ht="10.5" customHeight="1" x14ac:dyDescent="0.25">
      <c r="BJ172" t="s">
        <v>15</v>
      </c>
      <c r="BO172">
        <v>30854345</v>
      </c>
      <c r="BP172" t="s">
        <v>1681</v>
      </c>
      <c r="BQ172" t="s">
        <v>1682</v>
      </c>
      <c r="BR172" t="s">
        <v>24</v>
      </c>
      <c r="BS172" t="s">
        <v>1683</v>
      </c>
      <c r="BT172" s="354">
        <v>42296</v>
      </c>
      <c r="BX172" t="s">
        <v>1139</v>
      </c>
      <c r="BY172" t="s">
        <v>1140</v>
      </c>
      <c r="BZ172" t="s">
        <v>1141</v>
      </c>
      <c r="CA172" t="s">
        <v>1142</v>
      </c>
    </row>
    <row r="173" spans="62:79" ht="10.5" customHeight="1" x14ac:dyDescent="0.25">
      <c r="BJ173" t="s">
        <v>15</v>
      </c>
      <c r="BO173">
        <v>30854345</v>
      </c>
      <c r="BP173" t="s">
        <v>1681</v>
      </c>
      <c r="BQ173" t="s">
        <v>1682</v>
      </c>
      <c r="BR173" t="s">
        <v>24</v>
      </c>
      <c r="BS173" t="s">
        <v>1683</v>
      </c>
      <c r="BT173" s="354">
        <v>42296</v>
      </c>
      <c r="BX173" t="s">
        <v>1183</v>
      </c>
      <c r="BY173" t="s">
        <v>1184</v>
      </c>
      <c r="BZ173" t="s">
        <v>1185</v>
      </c>
      <c r="CA173" t="s">
        <v>1142</v>
      </c>
    </row>
    <row r="174" spans="62:79" ht="10.5" customHeight="1" x14ac:dyDescent="0.25">
      <c r="BJ174" t="s">
        <v>15</v>
      </c>
      <c r="BO174">
        <v>28815743</v>
      </c>
      <c r="BP174" t="s">
        <v>1684</v>
      </c>
      <c r="BQ174" t="s">
        <v>1685</v>
      </c>
      <c r="BR174" t="s">
        <v>1220</v>
      </c>
      <c r="BS174" t="s">
        <v>1686</v>
      </c>
      <c r="BX174" t="s">
        <v>1173</v>
      </c>
      <c r="BY174" t="s">
        <v>1174</v>
      </c>
      <c r="BZ174" t="s">
        <v>1175</v>
      </c>
      <c r="CA174" t="s">
        <v>1142</v>
      </c>
    </row>
    <row r="175" spans="62:79" ht="10.5" customHeight="1" x14ac:dyDescent="0.25">
      <c r="BJ175" t="s">
        <v>15</v>
      </c>
      <c r="BO175">
        <v>28043750</v>
      </c>
      <c r="BP175" t="s">
        <v>1687</v>
      </c>
      <c r="BQ175" t="s">
        <v>1688</v>
      </c>
      <c r="BR175" t="s">
        <v>1514</v>
      </c>
      <c r="BS175" t="s">
        <v>1689</v>
      </c>
      <c r="BX175" t="s">
        <v>1139</v>
      </c>
      <c r="BY175" t="s">
        <v>1140</v>
      </c>
      <c r="BZ175" t="s">
        <v>1141</v>
      </c>
      <c r="CA175" t="s">
        <v>1142</v>
      </c>
    </row>
    <row r="176" spans="62:79" ht="10.5" customHeight="1" x14ac:dyDescent="0.25">
      <c r="BJ176" t="s">
        <v>15</v>
      </c>
      <c r="BO176">
        <v>28455154</v>
      </c>
      <c r="BP176" t="s">
        <v>1690</v>
      </c>
      <c r="BQ176" t="s">
        <v>1691</v>
      </c>
      <c r="BR176" t="s">
        <v>1339</v>
      </c>
      <c r="BS176" t="s">
        <v>1692</v>
      </c>
      <c r="BX176" t="s">
        <v>1139</v>
      </c>
      <c r="BY176" t="s">
        <v>1140</v>
      </c>
      <c r="BZ176" t="s">
        <v>1141</v>
      </c>
      <c r="CA176" t="s">
        <v>1142</v>
      </c>
    </row>
    <row r="177" spans="62:79" ht="10.5" customHeight="1" x14ac:dyDescent="0.25">
      <c r="BJ177" t="s">
        <v>15</v>
      </c>
      <c r="BO177">
        <v>31350312</v>
      </c>
      <c r="BP177" t="s">
        <v>1693</v>
      </c>
      <c r="BQ177" t="s">
        <v>1694</v>
      </c>
      <c r="BR177" t="s">
        <v>1695</v>
      </c>
      <c r="BS177" t="s">
        <v>1696</v>
      </c>
      <c r="BX177" t="s">
        <v>1139</v>
      </c>
      <c r="BY177" t="s">
        <v>1140</v>
      </c>
      <c r="BZ177" t="s">
        <v>1141</v>
      </c>
      <c r="CA177" t="s">
        <v>1142</v>
      </c>
    </row>
    <row r="178" spans="62:79" ht="10.5" customHeight="1" x14ac:dyDescent="0.25">
      <c r="BJ178" t="s">
        <v>15</v>
      </c>
      <c r="BO178">
        <v>26555644</v>
      </c>
      <c r="BP178" t="s">
        <v>1697</v>
      </c>
      <c r="BQ178" t="s">
        <v>1698</v>
      </c>
      <c r="BR178" t="s">
        <v>1146</v>
      </c>
      <c r="BS178" t="s">
        <v>1699</v>
      </c>
      <c r="BT178" s="354">
        <v>38952</v>
      </c>
      <c r="BX178" t="s">
        <v>1139</v>
      </c>
      <c r="BY178" t="s">
        <v>1140</v>
      </c>
      <c r="BZ178" t="s">
        <v>1141</v>
      </c>
      <c r="CA178" t="s">
        <v>1142</v>
      </c>
    </row>
    <row r="179" spans="62:79" ht="10.5" customHeight="1" x14ac:dyDescent="0.25">
      <c r="BJ179" t="s">
        <v>15</v>
      </c>
      <c r="BO179">
        <v>31752648</v>
      </c>
      <c r="BP179" t="s">
        <v>1700</v>
      </c>
      <c r="BQ179" t="s">
        <v>1701</v>
      </c>
      <c r="BR179" t="s">
        <v>1150</v>
      </c>
      <c r="BS179" t="s">
        <v>1702</v>
      </c>
      <c r="BX179" t="s">
        <v>1703</v>
      </c>
      <c r="BY179" t="s">
        <v>1704</v>
      </c>
      <c r="BZ179" t="s">
        <v>1705</v>
      </c>
      <c r="CA179" t="s">
        <v>1143</v>
      </c>
    </row>
    <row r="180" spans="62:79" ht="10.5" customHeight="1" x14ac:dyDescent="0.25">
      <c r="BJ180" t="s">
        <v>15</v>
      </c>
      <c r="BO180">
        <v>31752648</v>
      </c>
      <c r="BP180" t="s">
        <v>1700</v>
      </c>
      <c r="BQ180" t="s">
        <v>1701</v>
      </c>
      <c r="BR180" t="s">
        <v>1150</v>
      </c>
      <c r="BS180" t="s">
        <v>1702</v>
      </c>
      <c r="BX180" t="s">
        <v>1173</v>
      </c>
      <c r="BY180" t="s">
        <v>1174</v>
      </c>
      <c r="BZ180" t="s">
        <v>1175</v>
      </c>
      <c r="CA180" t="s">
        <v>1143</v>
      </c>
    </row>
    <row r="181" spans="62:79" ht="10.5" customHeight="1" x14ac:dyDescent="0.25">
      <c r="BJ181" t="s">
        <v>15</v>
      </c>
      <c r="BO181">
        <v>27567031</v>
      </c>
      <c r="BP181" t="s">
        <v>1706</v>
      </c>
      <c r="BQ181" t="s">
        <v>1707</v>
      </c>
      <c r="BR181" t="s">
        <v>24</v>
      </c>
      <c r="BS181" t="s">
        <v>1708</v>
      </c>
      <c r="BT181" s="354">
        <v>39801</v>
      </c>
      <c r="BX181" t="s">
        <v>1139</v>
      </c>
      <c r="BY181" t="s">
        <v>1140</v>
      </c>
      <c r="BZ181" t="s">
        <v>1141</v>
      </c>
      <c r="CA181" t="s">
        <v>1142</v>
      </c>
    </row>
    <row r="182" spans="62:79" ht="10.5" customHeight="1" x14ac:dyDescent="0.25">
      <c r="BJ182" t="s">
        <v>15</v>
      </c>
      <c r="BO182">
        <v>31230061</v>
      </c>
      <c r="BP182" t="s">
        <v>1709</v>
      </c>
      <c r="BQ182" t="s">
        <v>1710</v>
      </c>
      <c r="BR182" t="s">
        <v>1146</v>
      </c>
      <c r="BS182" t="s">
        <v>1711</v>
      </c>
      <c r="BT182" s="354">
        <v>43437</v>
      </c>
      <c r="BX182" t="s">
        <v>1139</v>
      </c>
      <c r="BY182" t="s">
        <v>1140</v>
      </c>
      <c r="BZ182" t="s">
        <v>1141</v>
      </c>
      <c r="CA182" t="s">
        <v>1142</v>
      </c>
    </row>
    <row r="183" spans="62:79" ht="10.5" customHeight="1" x14ac:dyDescent="0.25">
      <c r="BJ183" t="s">
        <v>15</v>
      </c>
      <c r="BO183">
        <v>31212674</v>
      </c>
      <c r="BP183" t="s">
        <v>1712</v>
      </c>
      <c r="BQ183" t="s">
        <v>1713</v>
      </c>
      <c r="BR183" t="s">
        <v>1234</v>
      </c>
      <c r="BS183" t="s">
        <v>1714</v>
      </c>
      <c r="BT183" s="354">
        <v>43348</v>
      </c>
      <c r="BX183" t="s">
        <v>1139</v>
      </c>
      <c r="BY183" t="s">
        <v>1140</v>
      </c>
      <c r="BZ183" t="s">
        <v>1141</v>
      </c>
      <c r="CA183" t="s">
        <v>1143</v>
      </c>
    </row>
    <row r="184" spans="62:79" ht="10.5" customHeight="1" x14ac:dyDescent="0.25">
      <c r="BJ184" t="s">
        <v>15</v>
      </c>
      <c r="BO184">
        <v>26555147</v>
      </c>
      <c r="BP184" t="s">
        <v>1715</v>
      </c>
      <c r="BQ184" t="s">
        <v>1716</v>
      </c>
      <c r="BR184" t="s">
        <v>1146</v>
      </c>
      <c r="BS184" t="s">
        <v>1717</v>
      </c>
      <c r="BX184" t="s">
        <v>1139</v>
      </c>
      <c r="BY184" t="s">
        <v>1140</v>
      </c>
      <c r="BZ184" t="s">
        <v>1141</v>
      </c>
      <c r="CA184" t="s">
        <v>1142</v>
      </c>
    </row>
    <row r="185" spans="62:79" ht="10.5" customHeight="1" x14ac:dyDescent="0.25">
      <c r="BJ185" t="s">
        <v>15</v>
      </c>
      <c r="BO185">
        <v>26551993</v>
      </c>
      <c r="BP185" t="s">
        <v>1718</v>
      </c>
      <c r="BQ185" t="s">
        <v>1719</v>
      </c>
      <c r="BR185" t="s">
        <v>1137</v>
      </c>
      <c r="BS185" t="s">
        <v>1720</v>
      </c>
      <c r="BX185" t="s">
        <v>1139</v>
      </c>
      <c r="BY185" t="s">
        <v>1140</v>
      </c>
      <c r="BZ185" t="s">
        <v>1141</v>
      </c>
      <c r="CA185" t="s">
        <v>1142</v>
      </c>
    </row>
    <row r="186" spans="62:79" ht="10.5" customHeight="1" x14ac:dyDescent="0.25">
      <c r="BJ186" t="s">
        <v>15</v>
      </c>
      <c r="BO186">
        <v>27909014</v>
      </c>
      <c r="BP186" t="s">
        <v>1721</v>
      </c>
      <c r="BQ186" t="s">
        <v>1722</v>
      </c>
      <c r="BR186" t="s">
        <v>1150</v>
      </c>
      <c r="BS186" t="s">
        <v>1723</v>
      </c>
      <c r="BT186" s="354">
        <v>37533</v>
      </c>
      <c r="BX186" t="s">
        <v>1139</v>
      </c>
      <c r="BY186" t="s">
        <v>1140</v>
      </c>
      <c r="BZ186" t="s">
        <v>1141</v>
      </c>
      <c r="CA186" t="s">
        <v>1143</v>
      </c>
    </row>
    <row r="187" spans="62:79" ht="10.5" customHeight="1" x14ac:dyDescent="0.25">
      <c r="BJ187" t="s">
        <v>15</v>
      </c>
      <c r="BO187">
        <v>28942293</v>
      </c>
      <c r="BP187" t="s">
        <v>1724</v>
      </c>
      <c r="BQ187" t="s">
        <v>1725</v>
      </c>
      <c r="BR187" t="s">
        <v>1332</v>
      </c>
      <c r="BS187" t="s">
        <v>1726</v>
      </c>
      <c r="BX187" t="s">
        <v>1139</v>
      </c>
      <c r="BY187" t="s">
        <v>1140</v>
      </c>
      <c r="BZ187" t="s">
        <v>1141</v>
      </c>
      <c r="CA187" t="s">
        <v>1143</v>
      </c>
    </row>
    <row r="188" spans="62:79" ht="10.5" customHeight="1" x14ac:dyDescent="0.25">
      <c r="BJ188" t="s">
        <v>15</v>
      </c>
      <c r="BO188">
        <v>31340582</v>
      </c>
      <c r="BP188" t="s">
        <v>1727</v>
      </c>
      <c r="BQ188" t="s">
        <v>1728</v>
      </c>
      <c r="BR188" t="s">
        <v>1230</v>
      </c>
      <c r="BS188" t="s">
        <v>1729</v>
      </c>
      <c r="BX188" t="s">
        <v>1139</v>
      </c>
      <c r="BY188" t="s">
        <v>1140</v>
      </c>
      <c r="BZ188" t="s">
        <v>1141</v>
      </c>
      <c r="CA188" t="s">
        <v>1142</v>
      </c>
    </row>
    <row r="189" spans="62:79" ht="10.5" customHeight="1" x14ac:dyDescent="0.25">
      <c r="BJ189" t="s">
        <v>15</v>
      </c>
      <c r="BO189">
        <v>26358434</v>
      </c>
      <c r="BP189" t="s">
        <v>1730</v>
      </c>
      <c r="BQ189" t="s">
        <v>1731</v>
      </c>
      <c r="BR189" t="s">
        <v>1137</v>
      </c>
      <c r="BS189" t="s">
        <v>1732</v>
      </c>
      <c r="BX189" t="s">
        <v>1139</v>
      </c>
      <c r="BY189" t="s">
        <v>1140</v>
      </c>
      <c r="BZ189" t="s">
        <v>1141</v>
      </c>
      <c r="CA189" t="s">
        <v>1142</v>
      </c>
    </row>
    <row r="190" spans="62:79" ht="10.5" customHeight="1" x14ac:dyDescent="0.25">
      <c r="BJ190" t="s">
        <v>15</v>
      </c>
      <c r="BO190">
        <v>31684742</v>
      </c>
      <c r="BP190" t="s">
        <v>1733</v>
      </c>
      <c r="BQ190" t="s">
        <v>1734</v>
      </c>
      <c r="BR190" t="s">
        <v>1158</v>
      </c>
      <c r="BS190" t="s">
        <v>1735</v>
      </c>
      <c r="BX190" t="s">
        <v>1139</v>
      </c>
      <c r="BY190" t="s">
        <v>1140</v>
      </c>
      <c r="BZ190" t="s">
        <v>1141</v>
      </c>
      <c r="CA190" t="s">
        <v>1142</v>
      </c>
    </row>
    <row r="191" spans="62:79" ht="10.5" customHeight="1" x14ac:dyDescent="0.25">
      <c r="BJ191" t="s">
        <v>15</v>
      </c>
      <c r="BO191">
        <v>31684742</v>
      </c>
      <c r="BP191" t="s">
        <v>1733</v>
      </c>
      <c r="BQ191" t="s">
        <v>1734</v>
      </c>
      <c r="BR191" t="s">
        <v>1158</v>
      </c>
      <c r="BS191" t="s">
        <v>1735</v>
      </c>
      <c r="BX191" t="s">
        <v>1139</v>
      </c>
      <c r="BY191" t="s">
        <v>1140</v>
      </c>
      <c r="BZ191" t="s">
        <v>1141</v>
      </c>
      <c r="CA191" t="s">
        <v>1143</v>
      </c>
    </row>
    <row r="192" spans="62:79" ht="10.5" customHeight="1" x14ac:dyDescent="0.25">
      <c r="BJ192" t="s">
        <v>15</v>
      </c>
      <c r="BO192">
        <v>31728851</v>
      </c>
      <c r="BP192" t="s">
        <v>1736</v>
      </c>
      <c r="BQ192" t="s">
        <v>1737</v>
      </c>
      <c r="BR192" t="s">
        <v>1204</v>
      </c>
      <c r="BS192" t="s">
        <v>1738</v>
      </c>
      <c r="BX192" t="s">
        <v>1164</v>
      </c>
      <c r="BY192" t="s">
        <v>1165</v>
      </c>
      <c r="BZ192" t="s">
        <v>1166</v>
      </c>
      <c r="CA192" t="s">
        <v>1143</v>
      </c>
    </row>
    <row r="193" spans="62:79" ht="10.5" customHeight="1" x14ac:dyDescent="0.25">
      <c r="BJ193" t="s">
        <v>15</v>
      </c>
      <c r="BO193">
        <v>31394997</v>
      </c>
      <c r="BP193" t="s">
        <v>1739</v>
      </c>
      <c r="BQ193" t="s">
        <v>1740</v>
      </c>
      <c r="BR193" t="s">
        <v>1178</v>
      </c>
      <c r="BS193" t="s">
        <v>1741</v>
      </c>
      <c r="BX193" t="s">
        <v>1139</v>
      </c>
      <c r="BY193" t="s">
        <v>1140</v>
      </c>
      <c r="BZ193" t="s">
        <v>1141</v>
      </c>
      <c r="CA193" t="s">
        <v>1142</v>
      </c>
    </row>
    <row r="194" spans="62:79" ht="10.5" customHeight="1" x14ac:dyDescent="0.25">
      <c r="BJ194" t="s">
        <v>15</v>
      </c>
      <c r="BO194">
        <v>31461541</v>
      </c>
      <c r="BP194" t="s">
        <v>1742</v>
      </c>
      <c r="BQ194" t="s">
        <v>1743</v>
      </c>
      <c r="BR194" t="s">
        <v>24</v>
      </c>
      <c r="BS194" t="s">
        <v>1744</v>
      </c>
      <c r="BX194" t="s">
        <v>1139</v>
      </c>
      <c r="BY194" t="s">
        <v>1140</v>
      </c>
      <c r="BZ194" t="s">
        <v>1141</v>
      </c>
      <c r="CA194" t="s">
        <v>1142</v>
      </c>
    </row>
    <row r="195" spans="62:79" ht="10.5" customHeight="1" x14ac:dyDescent="0.25">
      <c r="BJ195" t="s">
        <v>15</v>
      </c>
      <c r="BO195">
        <v>28951517</v>
      </c>
      <c r="BP195" t="s">
        <v>1745</v>
      </c>
      <c r="BQ195" t="s">
        <v>1746</v>
      </c>
      <c r="BR195" t="s">
        <v>1385</v>
      </c>
      <c r="BS195" t="s">
        <v>1747</v>
      </c>
      <c r="BX195" t="s">
        <v>1139</v>
      </c>
      <c r="BY195" t="s">
        <v>1140</v>
      </c>
      <c r="BZ195" t="s">
        <v>1141</v>
      </c>
      <c r="CA195" t="s">
        <v>1142</v>
      </c>
    </row>
    <row r="196" spans="62:79" ht="10.5" customHeight="1" x14ac:dyDescent="0.25">
      <c r="BJ196" t="s">
        <v>15</v>
      </c>
      <c r="BO196">
        <v>27719695</v>
      </c>
      <c r="BP196" t="s">
        <v>1748</v>
      </c>
      <c r="BQ196" t="s">
        <v>1749</v>
      </c>
      <c r="BR196" t="s">
        <v>1230</v>
      </c>
      <c r="BS196" t="s">
        <v>1750</v>
      </c>
      <c r="BX196" t="s">
        <v>1139</v>
      </c>
      <c r="BY196" t="s">
        <v>1140</v>
      </c>
      <c r="BZ196" t="s">
        <v>1141</v>
      </c>
      <c r="CA196" t="s">
        <v>1142</v>
      </c>
    </row>
    <row r="197" spans="62:79" ht="10.5" customHeight="1" x14ac:dyDescent="0.25">
      <c r="BJ197" t="s">
        <v>15</v>
      </c>
      <c r="BO197">
        <v>26651300</v>
      </c>
      <c r="BP197" t="s">
        <v>1751</v>
      </c>
      <c r="BQ197" t="s">
        <v>1752</v>
      </c>
      <c r="BR197" t="s">
        <v>1753</v>
      </c>
      <c r="BS197" t="s">
        <v>1754</v>
      </c>
      <c r="BX197" t="s">
        <v>1139</v>
      </c>
      <c r="BY197" t="s">
        <v>1140</v>
      </c>
      <c r="BZ197" t="s">
        <v>1141</v>
      </c>
      <c r="CA197" t="s">
        <v>1142</v>
      </c>
    </row>
    <row r="198" spans="62:79" ht="10.5" customHeight="1" x14ac:dyDescent="0.25">
      <c r="BJ198" t="s">
        <v>15</v>
      </c>
      <c r="BO198">
        <v>28425154</v>
      </c>
      <c r="BP198" t="s">
        <v>1755</v>
      </c>
      <c r="BQ198" t="s">
        <v>1756</v>
      </c>
      <c r="BR198" t="s">
        <v>1757</v>
      </c>
      <c r="BS198" t="s">
        <v>1758</v>
      </c>
      <c r="BX198" t="s">
        <v>1139</v>
      </c>
      <c r="BY198" t="s">
        <v>1140</v>
      </c>
      <c r="BZ198" t="s">
        <v>1141</v>
      </c>
      <c r="CA198" t="s">
        <v>1142</v>
      </c>
    </row>
    <row r="199" spans="62:79" ht="10.5" customHeight="1" x14ac:dyDescent="0.25">
      <c r="BJ199" t="s">
        <v>15</v>
      </c>
      <c r="BO199">
        <v>26829810</v>
      </c>
      <c r="BP199" t="s">
        <v>1759</v>
      </c>
      <c r="BQ199" t="s">
        <v>1760</v>
      </c>
      <c r="BR199" t="s">
        <v>1150</v>
      </c>
      <c r="BS199" t="s">
        <v>1761</v>
      </c>
      <c r="BX199" t="s">
        <v>1139</v>
      </c>
      <c r="BY199" t="s">
        <v>1140</v>
      </c>
      <c r="BZ199" t="s">
        <v>1141</v>
      </c>
      <c r="CA199" t="s">
        <v>1142</v>
      </c>
    </row>
    <row r="200" spans="62:79" ht="10.5" customHeight="1" x14ac:dyDescent="0.25">
      <c r="BJ200" t="s">
        <v>15</v>
      </c>
      <c r="BO200">
        <v>30953148</v>
      </c>
      <c r="BP200" t="s">
        <v>1762</v>
      </c>
      <c r="BQ200" t="s">
        <v>1763</v>
      </c>
      <c r="BR200" t="s">
        <v>1464</v>
      </c>
      <c r="BS200" t="s">
        <v>1764</v>
      </c>
      <c r="BX200" t="s">
        <v>1139</v>
      </c>
      <c r="BY200" t="s">
        <v>1140</v>
      </c>
      <c r="BZ200" t="s">
        <v>1141</v>
      </c>
      <c r="CA200" t="s">
        <v>1142</v>
      </c>
    </row>
    <row r="201" spans="62:79" ht="10.5" customHeight="1" x14ac:dyDescent="0.25">
      <c r="BJ201" t="s">
        <v>15</v>
      </c>
      <c r="BO201">
        <v>31193125</v>
      </c>
      <c r="BP201" t="s">
        <v>1765</v>
      </c>
      <c r="BQ201" t="s">
        <v>1766</v>
      </c>
      <c r="BR201" t="s">
        <v>1767</v>
      </c>
      <c r="BS201" t="s">
        <v>1768</v>
      </c>
      <c r="BX201" t="s">
        <v>1173</v>
      </c>
      <c r="BY201" t="s">
        <v>1174</v>
      </c>
      <c r="BZ201" t="s">
        <v>1175</v>
      </c>
      <c r="CA201" t="s">
        <v>1143</v>
      </c>
    </row>
    <row r="202" spans="62:79" ht="10.5" customHeight="1" x14ac:dyDescent="0.25">
      <c r="BJ202" t="s">
        <v>15</v>
      </c>
      <c r="BO202">
        <v>30884490</v>
      </c>
      <c r="BP202" t="s">
        <v>1769</v>
      </c>
      <c r="BQ202" t="s">
        <v>1770</v>
      </c>
      <c r="BR202" t="s">
        <v>1137</v>
      </c>
      <c r="BS202" t="s">
        <v>1771</v>
      </c>
      <c r="BT202" s="354">
        <v>42016</v>
      </c>
      <c r="BX202" t="s">
        <v>1173</v>
      </c>
      <c r="BY202" t="s">
        <v>1174</v>
      </c>
      <c r="BZ202" t="s">
        <v>1175</v>
      </c>
      <c r="CA202" t="s">
        <v>1143</v>
      </c>
    </row>
    <row r="203" spans="62:79" ht="10.5" customHeight="1" x14ac:dyDescent="0.25">
      <c r="BJ203" t="s">
        <v>15</v>
      </c>
      <c r="BO203">
        <v>31624417</v>
      </c>
      <c r="BP203" t="s">
        <v>1772</v>
      </c>
      <c r="BQ203" t="s">
        <v>1773</v>
      </c>
      <c r="BR203" t="s">
        <v>1339</v>
      </c>
      <c r="BS203" t="s">
        <v>1774</v>
      </c>
      <c r="BX203" t="s">
        <v>1139</v>
      </c>
      <c r="BY203" t="s">
        <v>1140</v>
      </c>
      <c r="BZ203" t="s">
        <v>1141</v>
      </c>
      <c r="CA203" t="s">
        <v>1142</v>
      </c>
    </row>
    <row r="204" spans="62:79" ht="10.5" customHeight="1" x14ac:dyDescent="0.25">
      <c r="BJ204" t="s">
        <v>15</v>
      </c>
      <c r="BO204">
        <v>31222003</v>
      </c>
      <c r="BP204" t="s">
        <v>1775</v>
      </c>
      <c r="BQ204" t="s">
        <v>1776</v>
      </c>
      <c r="BR204" t="s">
        <v>1777</v>
      </c>
      <c r="BS204" t="s">
        <v>1778</v>
      </c>
      <c r="BX204" t="s">
        <v>1139</v>
      </c>
      <c r="BY204" t="s">
        <v>1140</v>
      </c>
      <c r="BZ204" t="s">
        <v>1141</v>
      </c>
      <c r="CA204" t="s">
        <v>1142</v>
      </c>
    </row>
    <row r="205" spans="62:79" ht="10.5" customHeight="1" x14ac:dyDescent="0.25">
      <c r="BJ205" t="s">
        <v>15</v>
      </c>
      <c r="BO205">
        <v>26640583</v>
      </c>
      <c r="BP205" t="s">
        <v>1779</v>
      </c>
      <c r="BQ205" t="s">
        <v>1780</v>
      </c>
      <c r="BR205" t="s">
        <v>1137</v>
      </c>
      <c r="BS205" t="s">
        <v>1781</v>
      </c>
      <c r="BX205" t="s">
        <v>1139</v>
      </c>
      <c r="BY205" t="s">
        <v>1140</v>
      </c>
      <c r="BZ205" t="s">
        <v>1141</v>
      </c>
      <c r="CA205" t="s">
        <v>1142</v>
      </c>
    </row>
    <row r="206" spans="62:79" ht="10.5" customHeight="1" x14ac:dyDescent="0.25">
      <c r="BJ206" t="s">
        <v>15</v>
      </c>
      <c r="BO206">
        <v>31023655</v>
      </c>
      <c r="BP206" t="s">
        <v>1782</v>
      </c>
      <c r="BQ206" t="s">
        <v>1783</v>
      </c>
      <c r="BR206" t="s">
        <v>1784</v>
      </c>
      <c r="BS206" t="s">
        <v>1785</v>
      </c>
      <c r="BT206" s="354">
        <v>36182</v>
      </c>
      <c r="BX206" t="s">
        <v>1139</v>
      </c>
      <c r="BY206" t="s">
        <v>1140</v>
      </c>
      <c r="BZ206" t="s">
        <v>1141</v>
      </c>
      <c r="CA206" t="s">
        <v>1142</v>
      </c>
    </row>
    <row r="207" spans="62:79" ht="10.5" customHeight="1" x14ac:dyDescent="0.25">
      <c r="BJ207" t="s">
        <v>15</v>
      </c>
      <c r="BO207">
        <v>26551208</v>
      </c>
      <c r="BP207" t="s">
        <v>1786</v>
      </c>
      <c r="BQ207" t="s">
        <v>1787</v>
      </c>
      <c r="BR207" t="s">
        <v>1418</v>
      </c>
      <c r="BS207" t="s">
        <v>1788</v>
      </c>
      <c r="BT207" s="354">
        <v>36446</v>
      </c>
      <c r="BX207" t="s">
        <v>1139</v>
      </c>
      <c r="BY207" t="s">
        <v>1140</v>
      </c>
      <c r="BZ207" t="s">
        <v>1141</v>
      </c>
      <c r="CA207" t="s">
        <v>1142</v>
      </c>
    </row>
    <row r="208" spans="62:79" ht="10.5" customHeight="1" x14ac:dyDescent="0.25">
      <c r="BJ208" t="s">
        <v>15</v>
      </c>
      <c r="BO208">
        <v>26358443</v>
      </c>
      <c r="BP208" t="s">
        <v>1789</v>
      </c>
      <c r="BQ208" t="s">
        <v>1790</v>
      </c>
      <c r="BR208" t="s">
        <v>1137</v>
      </c>
      <c r="BS208" t="s">
        <v>1791</v>
      </c>
      <c r="BX208" t="s">
        <v>1139</v>
      </c>
      <c r="BY208" t="s">
        <v>1140</v>
      </c>
      <c r="BZ208" t="s">
        <v>1141</v>
      </c>
      <c r="CA208" t="s">
        <v>1142</v>
      </c>
    </row>
    <row r="209" spans="62:79" ht="10.5" customHeight="1" x14ac:dyDescent="0.25">
      <c r="BJ209" t="s">
        <v>15</v>
      </c>
      <c r="BO209">
        <v>26358429</v>
      </c>
      <c r="BP209" t="s">
        <v>1792</v>
      </c>
      <c r="BQ209" t="s">
        <v>1793</v>
      </c>
      <c r="BR209" t="s">
        <v>1137</v>
      </c>
      <c r="BS209" t="s">
        <v>1794</v>
      </c>
      <c r="BX209" t="s">
        <v>1139</v>
      </c>
      <c r="BY209" t="s">
        <v>1140</v>
      </c>
      <c r="BZ209" t="s">
        <v>1141</v>
      </c>
      <c r="CA209" t="s">
        <v>1142</v>
      </c>
    </row>
    <row r="210" spans="62:79" ht="10.5" customHeight="1" x14ac:dyDescent="0.25">
      <c r="BJ210" t="s">
        <v>15</v>
      </c>
      <c r="BO210">
        <v>27572131</v>
      </c>
      <c r="BP210" t="s">
        <v>1795</v>
      </c>
      <c r="BQ210" t="s">
        <v>1796</v>
      </c>
      <c r="BR210" t="s">
        <v>1332</v>
      </c>
      <c r="BS210" t="s">
        <v>1797</v>
      </c>
      <c r="BX210" t="s">
        <v>1139</v>
      </c>
      <c r="BY210" t="s">
        <v>1140</v>
      </c>
      <c r="BZ210" t="s">
        <v>1141</v>
      </c>
      <c r="CA210" t="s">
        <v>1142</v>
      </c>
    </row>
    <row r="211" spans="62:79" ht="10.5" customHeight="1" x14ac:dyDescent="0.25">
      <c r="BJ211" t="s">
        <v>15</v>
      </c>
      <c r="BO211">
        <v>27322384</v>
      </c>
      <c r="BP211" t="s">
        <v>1798</v>
      </c>
      <c r="BQ211" t="s">
        <v>1799</v>
      </c>
      <c r="BR211" t="s">
        <v>1287</v>
      </c>
      <c r="BS211" t="s">
        <v>1800</v>
      </c>
      <c r="BX211" t="s">
        <v>1139</v>
      </c>
      <c r="BY211" t="s">
        <v>1140</v>
      </c>
      <c r="BZ211" t="s">
        <v>1141</v>
      </c>
      <c r="CA211" t="s">
        <v>1142</v>
      </c>
    </row>
    <row r="212" spans="62:79" ht="10.5" customHeight="1" x14ac:dyDescent="0.25">
      <c r="BJ212" t="s">
        <v>15</v>
      </c>
      <c r="BO212">
        <v>31196714</v>
      </c>
      <c r="BP212" t="s">
        <v>1801</v>
      </c>
      <c r="BQ212" t="s">
        <v>1802</v>
      </c>
      <c r="BR212" t="s">
        <v>24</v>
      </c>
      <c r="BS212" t="s">
        <v>1803</v>
      </c>
      <c r="BX212" t="s">
        <v>1173</v>
      </c>
      <c r="BY212" t="s">
        <v>1174</v>
      </c>
      <c r="BZ212" t="s">
        <v>1175</v>
      </c>
      <c r="CA212" t="s">
        <v>1142</v>
      </c>
    </row>
    <row r="213" spans="62:79" ht="10.5" customHeight="1" x14ac:dyDescent="0.25">
      <c r="BJ213" t="s">
        <v>15</v>
      </c>
      <c r="BO213">
        <v>31753882</v>
      </c>
      <c r="BP213" t="s">
        <v>1804</v>
      </c>
      <c r="BQ213" t="s">
        <v>1805</v>
      </c>
      <c r="BR213" t="s">
        <v>1418</v>
      </c>
      <c r="BS213" t="s">
        <v>1806</v>
      </c>
      <c r="BX213" t="s">
        <v>1139</v>
      </c>
      <c r="BY213" t="s">
        <v>1140</v>
      </c>
      <c r="BZ213" t="s">
        <v>1141</v>
      </c>
      <c r="CA213" t="s">
        <v>1143</v>
      </c>
    </row>
    <row r="214" spans="62:79" ht="10.5" customHeight="1" x14ac:dyDescent="0.25">
      <c r="BJ214" t="s">
        <v>15</v>
      </c>
      <c r="BO214">
        <v>31386831</v>
      </c>
      <c r="BP214" t="s">
        <v>1807</v>
      </c>
      <c r="BQ214" t="s">
        <v>1808</v>
      </c>
      <c r="BR214" t="s">
        <v>1137</v>
      </c>
      <c r="BS214" t="s">
        <v>1809</v>
      </c>
      <c r="BX214" t="s">
        <v>1173</v>
      </c>
      <c r="BY214" t="s">
        <v>1174</v>
      </c>
      <c r="BZ214" t="s">
        <v>1175</v>
      </c>
      <c r="CA214" t="s">
        <v>1142</v>
      </c>
    </row>
    <row r="215" spans="62:79" ht="10.5" customHeight="1" x14ac:dyDescent="0.25">
      <c r="BJ215" t="s">
        <v>15</v>
      </c>
      <c r="BO215">
        <v>31614648</v>
      </c>
      <c r="BP215" t="s">
        <v>1810</v>
      </c>
      <c r="BQ215" t="s">
        <v>1811</v>
      </c>
      <c r="BR215" t="s">
        <v>1192</v>
      </c>
      <c r="BS215" t="s">
        <v>1812</v>
      </c>
      <c r="BX215" t="s">
        <v>1139</v>
      </c>
      <c r="BY215" t="s">
        <v>1140</v>
      </c>
      <c r="BZ215" t="s">
        <v>1141</v>
      </c>
      <c r="CA215" t="s">
        <v>1142</v>
      </c>
    </row>
    <row r="216" spans="62:79" ht="10.5" customHeight="1" x14ac:dyDescent="0.25">
      <c r="BJ216" t="s">
        <v>15</v>
      </c>
      <c r="BO216">
        <v>30376603</v>
      </c>
      <c r="BP216" t="s">
        <v>1813</v>
      </c>
      <c r="BQ216" t="s">
        <v>1814</v>
      </c>
      <c r="BR216" t="s">
        <v>1592</v>
      </c>
      <c r="BS216" t="s">
        <v>1815</v>
      </c>
      <c r="BX216" t="s">
        <v>1139</v>
      </c>
      <c r="BY216" t="s">
        <v>1140</v>
      </c>
      <c r="BZ216" t="s">
        <v>1141</v>
      </c>
      <c r="CA216" t="s">
        <v>1142</v>
      </c>
    </row>
    <row r="217" spans="62:79" ht="10.5" customHeight="1" x14ac:dyDescent="0.25">
      <c r="BJ217" t="s">
        <v>15</v>
      </c>
      <c r="BO217">
        <v>28424890</v>
      </c>
      <c r="BP217" t="s">
        <v>1816</v>
      </c>
      <c r="BQ217" t="s">
        <v>1817</v>
      </c>
      <c r="BR217" t="s">
        <v>1146</v>
      </c>
      <c r="BS217" t="s">
        <v>1818</v>
      </c>
      <c r="BX217" t="s">
        <v>1139</v>
      </c>
      <c r="BY217" t="s">
        <v>1140</v>
      </c>
      <c r="BZ217" t="s">
        <v>1141</v>
      </c>
      <c r="CA217" t="s">
        <v>1143</v>
      </c>
    </row>
    <row r="218" spans="62:79" ht="10.5" customHeight="1" x14ac:dyDescent="0.25">
      <c r="BJ218" t="s">
        <v>15</v>
      </c>
      <c r="BO218">
        <v>28460888</v>
      </c>
      <c r="BP218" t="s">
        <v>1819</v>
      </c>
      <c r="BQ218" t="s">
        <v>1820</v>
      </c>
      <c r="BR218" t="s">
        <v>1200</v>
      </c>
      <c r="BS218" t="s">
        <v>1821</v>
      </c>
      <c r="BX218" t="s">
        <v>1139</v>
      </c>
      <c r="BY218" t="s">
        <v>1140</v>
      </c>
      <c r="BZ218" t="s">
        <v>1141</v>
      </c>
      <c r="CA218" t="s">
        <v>1142</v>
      </c>
    </row>
    <row r="219" spans="62:79" ht="10.5" customHeight="1" x14ac:dyDescent="0.25">
      <c r="BJ219" t="s">
        <v>15</v>
      </c>
      <c r="BO219">
        <v>26358085</v>
      </c>
      <c r="BP219" t="s">
        <v>1822</v>
      </c>
      <c r="BQ219" t="s">
        <v>1823</v>
      </c>
      <c r="BR219" t="s">
        <v>1753</v>
      </c>
      <c r="BS219" t="s">
        <v>1824</v>
      </c>
      <c r="BX219" t="s">
        <v>1139</v>
      </c>
      <c r="BY219" t="s">
        <v>1140</v>
      </c>
      <c r="BZ219" t="s">
        <v>1141</v>
      </c>
      <c r="CA219" t="s">
        <v>1142</v>
      </c>
    </row>
    <row r="220" spans="62:79" ht="10.5" customHeight="1" x14ac:dyDescent="0.25">
      <c r="BJ220" t="s">
        <v>15</v>
      </c>
      <c r="BO220">
        <v>26760360</v>
      </c>
      <c r="BP220" t="s">
        <v>1825</v>
      </c>
      <c r="BQ220" t="s">
        <v>1826</v>
      </c>
      <c r="BR220" t="s">
        <v>1507</v>
      </c>
      <c r="BS220" t="s">
        <v>1827</v>
      </c>
      <c r="BX220" t="s">
        <v>1139</v>
      </c>
      <c r="BY220" t="s">
        <v>1140</v>
      </c>
      <c r="BZ220" t="s">
        <v>1141</v>
      </c>
      <c r="CA220" t="s">
        <v>1142</v>
      </c>
    </row>
    <row r="221" spans="62:79" ht="10.5" customHeight="1" x14ac:dyDescent="0.25">
      <c r="BJ221" t="s">
        <v>15</v>
      </c>
      <c r="BO221">
        <v>27965855</v>
      </c>
      <c r="BP221" t="s">
        <v>1828</v>
      </c>
      <c r="BQ221" t="s">
        <v>1829</v>
      </c>
      <c r="BR221" t="s">
        <v>1553</v>
      </c>
      <c r="BS221" t="s">
        <v>1830</v>
      </c>
      <c r="BX221" t="s">
        <v>1139</v>
      </c>
      <c r="BY221" t="s">
        <v>1140</v>
      </c>
      <c r="BZ221" t="s">
        <v>1141</v>
      </c>
      <c r="CA221" t="s">
        <v>1142</v>
      </c>
    </row>
    <row r="222" spans="62:79" ht="10.5" customHeight="1" x14ac:dyDescent="0.25">
      <c r="BJ222" t="s">
        <v>15</v>
      </c>
      <c r="BO222">
        <v>26811759</v>
      </c>
      <c r="BP222" t="s">
        <v>1831</v>
      </c>
      <c r="BQ222" t="s">
        <v>1832</v>
      </c>
      <c r="BR222" t="s">
        <v>1592</v>
      </c>
      <c r="BS222" t="s">
        <v>1833</v>
      </c>
      <c r="BX222" t="s">
        <v>1139</v>
      </c>
      <c r="BY222" t="s">
        <v>1140</v>
      </c>
      <c r="BZ222" t="s">
        <v>1141</v>
      </c>
      <c r="CA222" t="s">
        <v>1142</v>
      </c>
    </row>
    <row r="223" spans="62:79" ht="10.5" customHeight="1" x14ac:dyDescent="0.25">
      <c r="BJ223" t="s">
        <v>15</v>
      </c>
      <c r="BO223">
        <v>30802627</v>
      </c>
      <c r="BP223" t="s">
        <v>1834</v>
      </c>
      <c r="BQ223" t="s">
        <v>1835</v>
      </c>
      <c r="BR223" t="s">
        <v>1836</v>
      </c>
      <c r="BS223" t="s">
        <v>1837</v>
      </c>
      <c r="BT223" s="354">
        <v>42310</v>
      </c>
      <c r="BX223" t="s">
        <v>1164</v>
      </c>
      <c r="BY223" t="s">
        <v>1165</v>
      </c>
      <c r="BZ223" t="s">
        <v>1166</v>
      </c>
      <c r="CA223" t="s">
        <v>1142</v>
      </c>
    </row>
    <row r="224" spans="62:79" ht="10.5" customHeight="1" x14ac:dyDescent="0.25">
      <c r="BJ224" t="s">
        <v>15</v>
      </c>
      <c r="BO224">
        <v>26358312</v>
      </c>
      <c r="BP224" t="s">
        <v>1838</v>
      </c>
      <c r="BQ224" t="s">
        <v>1839</v>
      </c>
      <c r="BR224" t="s">
        <v>1200</v>
      </c>
      <c r="BS224" t="s">
        <v>1840</v>
      </c>
      <c r="BX224" t="s">
        <v>1173</v>
      </c>
      <c r="BY224" t="s">
        <v>1174</v>
      </c>
      <c r="BZ224" t="s">
        <v>1175</v>
      </c>
      <c r="CA224" t="s">
        <v>1143</v>
      </c>
    </row>
    <row r="225" spans="62:79" ht="10.5" customHeight="1" x14ac:dyDescent="0.25">
      <c r="BJ225" t="s">
        <v>15</v>
      </c>
      <c r="BO225">
        <v>31520267</v>
      </c>
      <c r="BP225" t="s">
        <v>1841</v>
      </c>
      <c r="BQ225" t="s">
        <v>1842</v>
      </c>
      <c r="BR225" t="s">
        <v>1843</v>
      </c>
      <c r="BS225" t="s">
        <v>1844</v>
      </c>
      <c r="BX225" t="s">
        <v>1164</v>
      </c>
      <c r="BY225" t="s">
        <v>1165</v>
      </c>
      <c r="BZ225" t="s">
        <v>1166</v>
      </c>
      <c r="CA225" t="s">
        <v>1142</v>
      </c>
    </row>
    <row r="226" spans="62:79" ht="10.5" customHeight="1" x14ac:dyDescent="0.25">
      <c r="BJ226" t="s">
        <v>15</v>
      </c>
      <c r="BO226">
        <v>31520267</v>
      </c>
      <c r="BP226" t="s">
        <v>1841</v>
      </c>
      <c r="BQ226" t="s">
        <v>1842</v>
      </c>
      <c r="BR226" t="s">
        <v>1843</v>
      </c>
      <c r="BS226" t="s">
        <v>1844</v>
      </c>
      <c r="BX226" t="s">
        <v>1164</v>
      </c>
      <c r="BY226" t="s">
        <v>1165</v>
      </c>
      <c r="BZ226" t="s">
        <v>1166</v>
      </c>
      <c r="CA226" t="s">
        <v>1143</v>
      </c>
    </row>
    <row r="227" spans="62:79" ht="10.5" customHeight="1" x14ac:dyDescent="0.25">
      <c r="BJ227" t="s">
        <v>15</v>
      </c>
      <c r="BO227">
        <v>31615793</v>
      </c>
      <c r="BP227" t="s">
        <v>1845</v>
      </c>
      <c r="BQ227" t="s">
        <v>1846</v>
      </c>
      <c r="BR227" t="s">
        <v>1178</v>
      </c>
      <c r="BS227" t="s">
        <v>1847</v>
      </c>
      <c r="BX227" t="s">
        <v>1173</v>
      </c>
      <c r="BY227" t="s">
        <v>1174</v>
      </c>
      <c r="BZ227" t="s">
        <v>1175</v>
      </c>
      <c r="CA227" t="s">
        <v>1142</v>
      </c>
    </row>
    <row r="228" spans="62:79" ht="10.5" customHeight="1" x14ac:dyDescent="0.25">
      <c r="BJ228" t="s">
        <v>15</v>
      </c>
      <c r="BO228">
        <v>26951224</v>
      </c>
      <c r="BP228" t="s">
        <v>1848</v>
      </c>
      <c r="BQ228" t="s">
        <v>1849</v>
      </c>
      <c r="BR228" t="s">
        <v>24</v>
      </c>
      <c r="BS228" t="s">
        <v>1850</v>
      </c>
      <c r="BX228" t="s">
        <v>1139</v>
      </c>
      <c r="BY228" t="s">
        <v>1140</v>
      </c>
      <c r="BZ228" t="s">
        <v>1141</v>
      </c>
      <c r="CA228" t="s">
        <v>1143</v>
      </c>
    </row>
    <row r="229" spans="62:79" ht="10.5" customHeight="1" x14ac:dyDescent="0.25">
      <c r="BJ229" t="s">
        <v>15</v>
      </c>
      <c r="BO229">
        <v>27632973</v>
      </c>
      <c r="BP229" t="s">
        <v>1851</v>
      </c>
      <c r="BQ229" t="s">
        <v>1852</v>
      </c>
      <c r="BR229" t="s">
        <v>1188</v>
      </c>
      <c r="BS229" t="s">
        <v>1853</v>
      </c>
      <c r="BX229" t="s">
        <v>1139</v>
      </c>
      <c r="BY229" t="s">
        <v>1140</v>
      </c>
      <c r="BZ229" t="s">
        <v>1141</v>
      </c>
      <c r="CA229" t="s">
        <v>1142</v>
      </c>
    </row>
    <row r="230" spans="62:79" ht="10.5" customHeight="1" x14ac:dyDescent="0.25">
      <c r="BJ230" t="s">
        <v>15</v>
      </c>
      <c r="BO230">
        <v>26358445</v>
      </c>
      <c r="BP230" t="s">
        <v>1854</v>
      </c>
      <c r="BQ230" t="s">
        <v>1855</v>
      </c>
      <c r="BR230" t="s">
        <v>1137</v>
      </c>
      <c r="BS230" t="s">
        <v>1856</v>
      </c>
      <c r="BX230" t="s">
        <v>1139</v>
      </c>
      <c r="BY230" t="s">
        <v>1140</v>
      </c>
      <c r="BZ230" t="s">
        <v>1141</v>
      </c>
      <c r="CA230" t="s">
        <v>1142</v>
      </c>
    </row>
    <row r="231" spans="62:79" ht="10.5" customHeight="1" x14ac:dyDescent="0.25">
      <c r="BJ231" t="s">
        <v>15</v>
      </c>
      <c r="BO231">
        <v>30437014</v>
      </c>
      <c r="BP231" t="s">
        <v>1857</v>
      </c>
      <c r="BQ231" t="s">
        <v>1858</v>
      </c>
      <c r="BR231" t="s">
        <v>1137</v>
      </c>
      <c r="BS231" t="s">
        <v>1859</v>
      </c>
      <c r="BX231" t="s">
        <v>1139</v>
      </c>
      <c r="BY231" t="s">
        <v>1140</v>
      </c>
      <c r="BZ231" t="s">
        <v>1141</v>
      </c>
      <c r="CA231" t="s">
        <v>1142</v>
      </c>
    </row>
    <row r="232" spans="62:79" ht="10.5" customHeight="1" x14ac:dyDescent="0.25">
      <c r="BJ232" t="s">
        <v>15</v>
      </c>
      <c r="BO232">
        <v>30830889</v>
      </c>
      <c r="BP232" t="s">
        <v>1860</v>
      </c>
      <c r="BQ232" t="s">
        <v>1861</v>
      </c>
      <c r="BR232" t="s">
        <v>1150</v>
      </c>
      <c r="BS232" t="s">
        <v>1862</v>
      </c>
      <c r="BX232" t="s">
        <v>1139</v>
      </c>
      <c r="BY232" t="s">
        <v>1140</v>
      </c>
      <c r="BZ232" t="s">
        <v>1141</v>
      </c>
      <c r="CA232" t="s">
        <v>1142</v>
      </c>
    </row>
    <row r="233" spans="62:79" ht="10.5" customHeight="1" x14ac:dyDescent="0.25">
      <c r="BJ233" t="s">
        <v>15</v>
      </c>
      <c r="BO233">
        <v>30871726</v>
      </c>
      <c r="BP233" t="s">
        <v>1863</v>
      </c>
      <c r="BQ233" t="s">
        <v>1864</v>
      </c>
      <c r="BR233" t="s">
        <v>1230</v>
      </c>
      <c r="BS233" t="s">
        <v>1865</v>
      </c>
      <c r="BT233" s="354">
        <v>42600</v>
      </c>
      <c r="BX233" t="s">
        <v>1139</v>
      </c>
      <c r="BY233" t="s">
        <v>1140</v>
      </c>
      <c r="BZ233" t="s">
        <v>1141</v>
      </c>
      <c r="CA233" t="s">
        <v>1142</v>
      </c>
    </row>
    <row r="234" spans="62:79" ht="10.5" customHeight="1" x14ac:dyDescent="0.25">
      <c r="BJ234" t="s">
        <v>15</v>
      </c>
      <c r="BO234">
        <v>27599100</v>
      </c>
      <c r="BP234" t="s">
        <v>1866</v>
      </c>
      <c r="BQ234" t="s">
        <v>1867</v>
      </c>
      <c r="BR234" t="s">
        <v>1287</v>
      </c>
      <c r="BS234" t="s">
        <v>1868</v>
      </c>
      <c r="BX234" t="s">
        <v>1139</v>
      </c>
      <c r="BY234" t="s">
        <v>1140</v>
      </c>
      <c r="BZ234" t="s">
        <v>1141</v>
      </c>
      <c r="CA234" t="s">
        <v>1142</v>
      </c>
    </row>
    <row r="235" spans="62:79" ht="10.5" customHeight="1" x14ac:dyDescent="0.25">
      <c r="BJ235" t="s">
        <v>15</v>
      </c>
      <c r="BO235">
        <v>28053587</v>
      </c>
      <c r="BP235" t="s">
        <v>1869</v>
      </c>
      <c r="BQ235" t="s">
        <v>1870</v>
      </c>
      <c r="BR235" t="s">
        <v>1196</v>
      </c>
      <c r="BS235" t="s">
        <v>1871</v>
      </c>
      <c r="BX235" t="s">
        <v>1139</v>
      </c>
      <c r="BY235" t="s">
        <v>1140</v>
      </c>
      <c r="BZ235" t="s">
        <v>1141</v>
      </c>
      <c r="CA235" t="s">
        <v>1142</v>
      </c>
    </row>
    <row r="236" spans="62:79" ht="10.5" customHeight="1" x14ac:dyDescent="0.25">
      <c r="BJ236" t="s">
        <v>15</v>
      </c>
      <c r="BO236">
        <v>26358455</v>
      </c>
      <c r="BP236" t="s">
        <v>1872</v>
      </c>
      <c r="BQ236" t="s">
        <v>1873</v>
      </c>
      <c r="BR236" t="s">
        <v>1137</v>
      </c>
      <c r="BS236" t="s">
        <v>1874</v>
      </c>
      <c r="BX236" t="s">
        <v>1139</v>
      </c>
      <c r="BY236" t="s">
        <v>1140</v>
      </c>
      <c r="BZ236" t="s">
        <v>1141</v>
      </c>
      <c r="CA236" t="s">
        <v>1142</v>
      </c>
    </row>
    <row r="237" spans="62:79" ht="10.5" customHeight="1" x14ac:dyDescent="0.25">
      <c r="BJ237" t="s">
        <v>15</v>
      </c>
      <c r="BO237">
        <v>31762492</v>
      </c>
      <c r="BP237" t="s">
        <v>1875</v>
      </c>
      <c r="BQ237" t="s">
        <v>1876</v>
      </c>
      <c r="BR237" t="s">
        <v>1137</v>
      </c>
      <c r="BS237" t="s">
        <v>1877</v>
      </c>
      <c r="BX237" t="s">
        <v>1878</v>
      </c>
      <c r="BY237" t="s">
        <v>1879</v>
      </c>
      <c r="BZ237" t="s">
        <v>1182</v>
      </c>
      <c r="CA237" t="s">
        <v>1143</v>
      </c>
    </row>
    <row r="238" spans="62:79" ht="10.5" customHeight="1" x14ac:dyDescent="0.25">
      <c r="BJ238" t="s">
        <v>15</v>
      </c>
      <c r="BO238">
        <v>26358378</v>
      </c>
      <c r="BP238" t="s">
        <v>1880</v>
      </c>
      <c r="BQ238" t="s">
        <v>1881</v>
      </c>
      <c r="BR238" t="s">
        <v>1188</v>
      </c>
      <c r="BS238" t="s">
        <v>1882</v>
      </c>
      <c r="BX238" t="s">
        <v>1139</v>
      </c>
      <c r="BY238" t="s">
        <v>1140</v>
      </c>
      <c r="BZ238" t="s">
        <v>1141</v>
      </c>
      <c r="CA238" t="s">
        <v>1142</v>
      </c>
    </row>
    <row r="239" spans="62:79" ht="10.5" customHeight="1" x14ac:dyDescent="0.25">
      <c r="BJ239" t="s">
        <v>15</v>
      </c>
      <c r="BO239">
        <v>26506413</v>
      </c>
      <c r="BP239" t="s">
        <v>1883</v>
      </c>
      <c r="BQ239" t="s">
        <v>1884</v>
      </c>
      <c r="BR239" t="s">
        <v>1188</v>
      </c>
      <c r="BS239" t="s">
        <v>1885</v>
      </c>
      <c r="BX239" t="s">
        <v>1139</v>
      </c>
      <c r="BY239" t="s">
        <v>1140</v>
      </c>
      <c r="BZ239" t="s">
        <v>1141</v>
      </c>
      <c r="CA239" t="s">
        <v>1142</v>
      </c>
    </row>
    <row r="240" spans="62:79" ht="10.5" customHeight="1" x14ac:dyDescent="0.25">
      <c r="BJ240" t="s">
        <v>15</v>
      </c>
      <c r="BO240">
        <v>28875534</v>
      </c>
      <c r="BP240" t="s">
        <v>1886</v>
      </c>
      <c r="BQ240" t="s">
        <v>1887</v>
      </c>
      <c r="BR240" t="s">
        <v>1888</v>
      </c>
      <c r="BS240" t="s">
        <v>1889</v>
      </c>
      <c r="BX240" t="s">
        <v>1139</v>
      </c>
      <c r="BY240" t="s">
        <v>1140</v>
      </c>
      <c r="BZ240" t="s">
        <v>1141</v>
      </c>
      <c r="CA240" t="s">
        <v>1142</v>
      </c>
    </row>
    <row r="241" spans="62:79" ht="10.5" customHeight="1" x14ac:dyDescent="0.25">
      <c r="BJ241" t="s">
        <v>15</v>
      </c>
      <c r="BO241">
        <v>31061810</v>
      </c>
      <c r="BP241" t="s">
        <v>1890</v>
      </c>
      <c r="BQ241" t="s">
        <v>1891</v>
      </c>
      <c r="BR241" t="s">
        <v>24</v>
      </c>
      <c r="BS241" t="s">
        <v>1892</v>
      </c>
      <c r="BX241" t="s">
        <v>1164</v>
      </c>
      <c r="BY241" t="s">
        <v>1165</v>
      </c>
      <c r="BZ241" t="s">
        <v>1166</v>
      </c>
      <c r="CA241" t="s">
        <v>1142</v>
      </c>
    </row>
    <row r="242" spans="62:79" ht="10.5" customHeight="1" x14ac:dyDescent="0.25">
      <c r="BJ242" t="s">
        <v>15</v>
      </c>
      <c r="BO242">
        <v>26358079</v>
      </c>
      <c r="BP242" t="s">
        <v>1893</v>
      </c>
      <c r="BQ242" t="s">
        <v>1894</v>
      </c>
      <c r="BR242" t="s">
        <v>1507</v>
      </c>
      <c r="BS242" t="s">
        <v>1895</v>
      </c>
      <c r="BX242" t="s">
        <v>1164</v>
      </c>
      <c r="BY242" t="s">
        <v>1165</v>
      </c>
      <c r="BZ242" t="s">
        <v>1166</v>
      </c>
      <c r="CA242" t="s">
        <v>1142</v>
      </c>
    </row>
    <row r="243" spans="62:79" ht="10.5" customHeight="1" x14ac:dyDescent="0.25">
      <c r="BJ243" t="s">
        <v>15</v>
      </c>
      <c r="BO243">
        <v>26358459</v>
      </c>
      <c r="BP243" t="s">
        <v>1896</v>
      </c>
      <c r="BQ243" t="s">
        <v>1897</v>
      </c>
      <c r="BR243" t="s">
        <v>1137</v>
      </c>
      <c r="BS243" t="s">
        <v>1898</v>
      </c>
      <c r="BT243" s="354">
        <v>38965</v>
      </c>
      <c r="BX243" t="s">
        <v>1139</v>
      </c>
      <c r="BY243" t="s">
        <v>1140</v>
      </c>
      <c r="BZ243" t="s">
        <v>1141</v>
      </c>
      <c r="CA243" t="s">
        <v>1143</v>
      </c>
    </row>
    <row r="244" spans="62:79" ht="10.5" customHeight="1" x14ac:dyDescent="0.25">
      <c r="BJ244" t="s">
        <v>15</v>
      </c>
      <c r="BO244">
        <v>26322338</v>
      </c>
      <c r="BP244" t="s">
        <v>1899</v>
      </c>
      <c r="BQ244" t="s">
        <v>1900</v>
      </c>
      <c r="BR244" t="s">
        <v>1418</v>
      </c>
      <c r="BS244" t="s">
        <v>1901</v>
      </c>
      <c r="BX244" t="s">
        <v>1139</v>
      </c>
      <c r="BY244" t="s">
        <v>1140</v>
      </c>
      <c r="BZ244" t="s">
        <v>1141</v>
      </c>
      <c r="CA244" t="s">
        <v>1142</v>
      </c>
    </row>
    <row r="245" spans="62:79" ht="10.5" customHeight="1" x14ac:dyDescent="0.25">
      <c r="BJ245" t="s">
        <v>15</v>
      </c>
      <c r="BO245">
        <v>26322359</v>
      </c>
      <c r="BP245" t="s">
        <v>1902</v>
      </c>
      <c r="BQ245" t="s">
        <v>1903</v>
      </c>
      <c r="BR245" t="s">
        <v>1204</v>
      </c>
      <c r="BS245" t="s">
        <v>1904</v>
      </c>
      <c r="BX245" t="s">
        <v>1139</v>
      </c>
      <c r="BY245" t="s">
        <v>1140</v>
      </c>
      <c r="BZ245" t="s">
        <v>1141</v>
      </c>
      <c r="CA245" t="s">
        <v>1142</v>
      </c>
    </row>
    <row r="246" spans="62:79" ht="10.5" customHeight="1" x14ac:dyDescent="0.25">
      <c r="BJ246" t="s">
        <v>15</v>
      </c>
      <c r="BO246">
        <v>26358466</v>
      </c>
      <c r="BP246" t="s">
        <v>1905</v>
      </c>
      <c r="BQ246" t="s">
        <v>1906</v>
      </c>
      <c r="BR246" t="s">
        <v>24</v>
      </c>
      <c r="BS246" t="s">
        <v>1907</v>
      </c>
      <c r="BT246" s="354">
        <v>33906</v>
      </c>
      <c r="BX246" t="s">
        <v>1139</v>
      </c>
      <c r="BY246" t="s">
        <v>1140</v>
      </c>
      <c r="BZ246" t="s">
        <v>1141</v>
      </c>
      <c r="CA246" t="s">
        <v>1142</v>
      </c>
    </row>
    <row r="247" spans="62:79" ht="10.5" customHeight="1" x14ac:dyDescent="0.25">
      <c r="BJ247" t="s">
        <v>15</v>
      </c>
      <c r="BO247">
        <v>31596848</v>
      </c>
      <c r="BP247" t="s">
        <v>1908</v>
      </c>
      <c r="BQ247" t="s">
        <v>1909</v>
      </c>
      <c r="BR247" t="s">
        <v>1910</v>
      </c>
      <c r="BS247" t="s">
        <v>1911</v>
      </c>
      <c r="BX247" t="s">
        <v>1139</v>
      </c>
      <c r="BY247" t="s">
        <v>1140</v>
      </c>
      <c r="BZ247" t="s">
        <v>1141</v>
      </c>
      <c r="CA247" t="s">
        <v>1142</v>
      </c>
    </row>
    <row r="248" spans="62:79" ht="10.5" customHeight="1" x14ac:dyDescent="0.25">
      <c r="BJ248" t="s">
        <v>15</v>
      </c>
      <c r="BO248">
        <v>26380702</v>
      </c>
      <c r="BP248" t="s">
        <v>1912</v>
      </c>
      <c r="BQ248" t="s">
        <v>1913</v>
      </c>
      <c r="BR248" t="s">
        <v>1188</v>
      </c>
      <c r="BS248" t="s">
        <v>1914</v>
      </c>
      <c r="BX248" t="s">
        <v>1139</v>
      </c>
      <c r="BY248" t="s">
        <v>1140</v>
      </c>
      <c r="BZ248" t="s">
        <v>1141</v>
      </c>
      <c r="CA248" t="s">
        <v>1142</v>
      </c>
    </row>
    <row r="249" spans="62:79" ht="10.5" customHeight="1" x14ac:dyDescent="0.25">
      <c r="BJ249" t="s">
        <v>15</v>
      </c>
      <c r="BO249">
        <v>26358361</v>
      </c>
      <c r="BP249" t="s">
        <v>1915</v>
      </c>
      <c r="BQ249" t="s">
        <v>1916</v>
      </c>
      <c r="BR249" t="s">
        <v>1188</v>
      </c>
      <c r="BS249" t="s">
        <v>1917</v>
      </c>
      <c r="BX249" t="s">
        <v>1139</v>
      </c>
      <c r="BY249" t="s">
        <v>1140</v>
      </c>
      <c r="BZ249" t="s">
        <v>1141</v>
      </c>
      <c r="CA249" t="s">
        <v>1142</v>
      </c>
    </row>
    <row r="250" spans="62:79" ht="10.5" customHeight="1" x14ac:dyDescent="0.25">
      <c r="BJ250" t="s">
        <v>15</v>
      </c>
      <c r="BO250">
        <v>27805620</v>
      </c>
      <c r="BP250" t="s">
        <v>1918</v>
      </c>
      <c r="BQ250" t="s">
        <v>1919</v>
      </c>
      <c r="BR250" t="s">
        <v>1538</v>
      </c>
      <c r="BS250" t="s">
        <v>1920</v>
      </c>
      <c r="BX250" t="s">
        <v>1139</v>
      </c>
      <c r="BY250" t="s">
        <v>1140</v>
      </c>
      <c r="BZ250" t="s">
        <v>1141</v>
      </c>
      <c r="CA250" t="s">
        <v>1142</v>
      </c>
    </row>
    <row r="251" spans="62:79" ht="10.5" customHeight="1" x14ac:dyDescent="0.25">
      <c r="BJ251" t="s">
        <v>15</v>
      </c>
      <c r="BO251">
        <v>31724888</v>
      </c>
      <c r="BP251" t="s">
        <v>1921</v>
      </c>
      <c r="BQ251" t="s">
        <v>1922</v>
      </c>
      <c r="BR251" t="s">
        <v>1287</v>
      </c>
      <c r="BS251" t="s">
        <v>1923</v>
      </c>
      <c r="BX251" t="s">
        <v>1212</v>
      </c>
      <c r="BY251" t="s">
        <v>1213</v>
      </c>
      <c r="BZ251" t="s">
        <v>1214</v>
      </c>
      <c r="CA251" t="s">
        <v>1143</v>
      </c>
    </row>
    <row r="252" spans="62:79" ht="10.5" customHeight="1" x14ac:dyDescent="0.25">
      <c r="BJ252" t="s">
        <v>15</v>
      </c>
      <c r="BO252">
        <v>31724888</v>
      </c>
      <c r="BP252" t="s">
        <v>1921</v>
      </c>
      <c r="BQ252" t="s">
        <v>1922</v>
      </c>
      <c r="BR252" t="s">
        <v>1287</v>
      </c>
      <c r="BS252" t="s">
        <v>1923</v>
      </c>
      <c r="BX252" t="s">
        <v>1212</v>
      </c>
      <c r="BY252" t="s">
        <v>1213</v>
      </c>
      <c r="BZ252" t="s">
        <v>1214</v>
      </c>
      <c r="CA252" t="s">
        <v>1142</v>
      </c>
    </row>
    <row r="253" spans="62:79" ht="10.5" customHeight="1" x14ac:dyDescent="0.25">
      <c r="BJ253" t="s">
        <v>15</v>
      </c>
      <c r="BO253">
        <v>26358256</v>
      </c>
      <c r="BP253" t="s">
        <v>1924</v>
      </c>
      <c r="BQ253" t="s">
        <v>1925</v>
      </c>
      <c r="BR253" t="s">
        <v>1542</v>
      </c>
      <c r="BS253" t="s">
        <v>1926</v>
      </c>
      <c r="BX253" t="s">
        <v>1139</v>
      </c>
      <c r="BY253" t="s">
        <v>1140</v>
      </c>
      <c r="BZ253" t="s">
        <v>1141</v>
      </c>
      <c r="CA253" t="s">
        <v>1142</v>
      </c>
    </row>
    <row r="254" spans="62:79" ht="10.5" customHeight="1" x14ac:dyDescent="0.25">
      <c r="BJ254" t="s">
        <v>15</v>
      </c>
      <c r="BO254">
        <v>26358149</v>
      </c>
      <c r="BP254" t="s">
        <v>1927</v>
      </c>
      <c r="BQ254" t="s">
        <v>1928</v>
      </c>
      <c r="BR254" t="s">
        <v>1929</v>
      </c>
      <c r="BS254" t="s">
        <v>1930</v>
      </c>
      <c r="BX254" t="s">
        <v>1139</v>
      </c>
      <c r="BY254" t="s">
        <v>1140</v>
      </c>
      <c r="BZ254" t="s">
        <v>1141</v>
      </c>
      <c r="CA254" t="s">
        <v>1142</v>
      </c>
    </row>
    <row r="255" spans="62:79" ht="10.5" customHeight="1" x14ac:dyDescent="0.25">
      <c r="BJ255" t="s">
        <v>15</v>
      </c>
      <c r="BO255">
        <v>27372109</v>
      </c>
      <c r="BP255" t="s">
        <v>1931</v>
      </c>
      <c r="BQ255" t="s">
        <v>1932</v>
      </c>
      <c r="BR255" t="s">
        <v>1304</v>
      </c>
      <c r="BS255" t="s">
        <v>1933</v>
      </c>
      <c r="BX255" t="s">
        <v>1139</v>
      </c>
      <c r="BY255" t="s">
        <v>1140</v>
      </c>
      <c r="BZ255" t="s">
        <v>1141</v>
      </c>
      <c r="CA255" t="s">
        <v>1142</v>
      </c>
    </row>
    <row r="256" spans="62:79" ht="10.5" customHeight="1" x14ac:dyDescent="0.25">
      <c r="BJ256" t="s">
        <v>15</v>
      </c>
      <c r="BO256">
        <v>31612520</v>
      </c>
      <c r="BP256" t="s">
        <v>1934</v>
      </c>
      <c r="BQ256" t="s">
        <v>1935</v>
      </c>
      <c r="BR256" t="s">
        <v>1137</v>
      </c>
      <c r="BS256" t="s">
        <v>1936</v>
      </c>
      <c r="BX256" t="s">
        <v>1139</v>
      </c>
      <c r="BY256" t="s">
        <v>1140</v>
      </c>
      <c r="BZ256" t="s">
        <v>1141</v>
      </c>
      <c r="CA256" t="s">
        <v>1142</v>
      </c>
    </row>
    <row r="257" spans="62:79" ht="10.5" customHeight="1" x14ac:dyDescent="0.25">
      <c r="BJ257" t="s">
        <v>15</v>
      </c>
      <c r="BO257">
        <v>31025414</v>
      </c>
      <c r="BP257" t="s">
        <v>1937</v>
      </c>
      <c r="BQ257" t="s">
        <v>1938</v>
      </c>
      <c r="BR257" t="s">
        <v>1939</v>
      </c>
      <c r="BS257" t="s">
        <v>1940</v>
      </c>
      <c r="BX257" t="s">
        <v>1164</v>
      </c>
      <c r="BY257" t="s">
        <v>1165</v>
      </c>
      <c r="BZ257" t="s">
        <v>1166</v>
      </c>
      <c r="CA257" t="s">
        <v>1143</v>
      </c>
    </row>
    <row r="258" spans="62:79" ht="10.5" customHeight="1" x14ac:dyDescent="0.25">
      <c r="BJ258" t="s">
        <v>15</v>
      </c>
      <c r="BO258">
        <v>31025414</v>
      </c>
      <c r="BP258" t="s">
        <v>1937</v>
      </c>
      <c r="BQ258" t="s">
        <v>1938</v>
      </c>
      <c r="BR258" t="s">
        <v>1939</v>
      </c>
      <c r="BS258" t="s">
        <v>1940</v>
      </c>
      <c r="BX258" t="s">
        <v>1139</v>
      </c>
      <c r="BY258" t="s">
        <v>1140</v>
      </c>
      <c r="BZ258" t="s">
        <v>1141</v>
      </c>
      <c r="CA258" t="s">
        <v>1142</v>
      </c>
    </row>
    <row r="259" spans="62:79" ht="10.5" customHeight="1" x14ac:dyDescent="0.25">
      <c r="BJ259" t="s">
        <v>15</v>
      </c>
      <c r="BO259">
        <v>26555503</v>
      </c>
      <c r="BP259" t="s">
        <v>1941</v>
      </c>
      <c r="BQ259" t="s">
        <v>1942</v>
      </c>
      <c r="BR259" t="s">
        <v>1943</v>
      </c>
      <c r="BS259" t="s">
        <v>1944</v>
      </c>
      <c r="BX259" t="s">
        <v>1139</v>
      </c>
      <c r="BY259" t="s">
        <v>1140</v>
      </c>
      <c r="BZ259" t="s">
        <v>1141</v>
      </c>
      <c r="CA259" t="s">
        <v>1142</v>
      </c>
    </row>
    <row r="260" spans="62:79" ht="10.5" customHeight="1" x14ac:dyDescent="0.25">
      <c r="BJ260" t="s">
        <v>15</v>
      </c>
      <c r="BO260">
        <v>26322363</v>
      </c>
      <c r="BP260" t="s">
        <v>1945</v>
      </c>
      <c r="BQ260" t="s">
        <v>1946</v>
      </c>
      <c r="BR260" t="s">
        <v>1192</v>
      </c>
      <c r="BS260" t="s">
        <v>1947</v>
      </c>
      <c r="BX260" t="s">
        <v>1180</v>
      </c>
      <c r="BY260" t="s">
        <v>1181</v>
      </c>
      <c r="BZ260" t="s">
        <v>1182</v>
      </c>
      <c r="CA260" t="s">
        <v>1142</v>
      </c>
    </row>
    <row r="261" spans="62:79" ht="10.5" customHeight="1" x14ac:dyDescent="0.25">
      <c r="BJ261" t="s">
        <v>15</v>
      </c>
      <c r="BO261">
        <v>26322363</v>
      </c>
      <c r="BP261" t="s">
        <v>1945</v>
      </c>
      <c r="BQ261" t="s">
        <v>1946</v>
      </c>
      <c r="BR261" t="s">
        <v>1192</v>
      </c>
      <c r="BS261" t="s">
        <v>1947</v>
      </c>
      <c r="BX261" t="s">
        <v>1180</v>
      </c>
      <c r="BY261" t="s">
        <v>1181</v>
      </c>
      <c r="BZ261" t="s">
        <v>1141</v>
      </c>
      <c r="CA261" t="s">
        <v>1142</v>
      </c>
    </row>
    <row r="262" spans="62:79" ht="10.5" customHeight="1" x14ac:dyDescent="0.25">
      <c r="BJ262" t="s">
        <v>15</v>
      </c>
      <c r="BO262">
        <v>26322363</v>
      </c>
      <c r="BP262" t="s">
        <v>1945</v>
      </c>
      <c r="BQ262" t="s">
        <v>1946</v>
      </c>
      <c r="BR262" t="s">
        <v>1192</v>
      </c>
      <c r="BS262" t="s">
        <v>1947</v>
      </c>
      <c r="BX262" t="s">
        <v>1139</v>
      </c>
      <c r="BY262" t="s">
        <v>1140</v>
      </c>
      <c r="BZ262" t="s">
        <v>1141</v>
      </c>
      <c r="CA262" t="s">
        <v>1142</v>
      </c>
    </row>
    <row r="263" spans="62:79" ht="10.5" customHeight="1" x14ac:dyDescent="0.25">
      <c r="BJ263" t="s">
        <v>15</v>
      </c>
      <c r="BO263">
        <v>30872359</v>
      </c>
      <c r="BP263" t="s">
        <v>1948</v>
      </c>
      <c r="BQ263" t="s">
        <v>1949</v>
      </c>
      <c r="BR263" t="s">
        <v>1538</v>
      </c>
      <c r="BS263" t="s">
        <v>1950</v>
      </c>
      <c r="BT263" s="354">
        <v>42179</v>
      </c>
      <c r="BX263" t="s">
        <v>1139</v>
      </c>
      <c r="BY263" t="s">
        <v>1140</v>
      </c>
      <c r="BZ263" t="s">
        <v>1141</v>
      </c>
      <c r="CA263" t="s">
        <v>1142</v>
      </c>
    </row>
    <row r="264" spans="62:79" ht="10.5" customHeight="1" x14ac:dyDescent="0.25">
      <c r="BJ264" t="s">
        <v>15</v>
      </c>
      <c r="BO264">
        <v>30912070</v>
      </c>
      <c r="BP264" t="s">
        <v>1951</v>
      </c>
      <c r="BQ264" t="s">
        <v>1952</v>
      </c>
      <c r="BR264" t="s">
        <v>1316</v>
      </c>
      <c r="BS264" t="s">
        <v>1953</v>
      </c>
      <c r="BX264" t="s">
        <v>1173</v>
      </c>
      <c r="BY264" t="s">
        <v>1174</v>
      </c>
      <c r="BZ264" t="s">
        <v>1175</v>
      </c>
      <c r="CA264" t="s">
        <v>1142</v>
      </c>
    </row>
    <row r="265" spans="62:79" ht="10.5" customHeight="1" x14ac:dyDescent="0.25">
      <c r="BJ265" t="s">
        <v>15</v>
      </c>
      <c r="BO265">
        <v>27577557</v>
      </c>
      <c r="BP265" t="s">
        <v>1954</v>
      </c>
      <c r="BQ265" t="s">
        <v>1955</v>
      </c>
      <c r="BR265" t="s">
        <v>1328</v>
      </c>
      <c r="BS265" t="s">
        <v>1956</v>
      </c>
      <c r="BX265" t="s">
        <v>1139</v>
      </c>
      <c r="BY265" t="s">
        <v>1140</v>
      </c>
      <c r="BZ265" t="s">
        <v>1141</v>
      </c>
      <c r="CA265" t="s">
        <v>1142</v>
      </c>
    </row>
    <row r="266" spans="62:79" ht="10.5" customHeight="1" x14ac:dyDescent="0.25">
      <c r="BJ266" t="s">
        <v>15</v>
      </c>
      <c r="BO266">
        <v>27967274</v>
      </c>
      <c r="BP266" t="s">
        <v>1957</v>
      </c>
      <c r="BQ266" t="s">
        <v>1958</v>
      </c>
      <c r="BR266" t="s">
        <v>1392</v>
      </c>
      <c r="BS266" t="s">
        <v>1959</v>
      </c>
      <c r="BX266" t="s">
        <v>1139</v>
      </c>
      <c r="BY266" t="s">
        <v>1140</v>
      </c>
      <c r="BZ266" t="s">
        <v>1141</v>
      </c>
      <c r="CA266" t="s">
        <v>1142</v>
      </c>
    </row>
    <row r="267" spans="62:79" ht="10.5" customHeight="1" x14ac:dyDescent="0.25">
      <c r="BJ267" t="s">
        <v>15</v>
      </c>
      <c r="BO267">
        <v>26358151</v>
      </c>
      <c r="BP267" t="s">
        <v>1960</v>
      </c>
      <c r="BQ267" t="s">
        <v>1961</v>
      </c>
      <c r="BR267" t="s">
        <v>1538</v>
      </c>
      <c r="BS267" t="s">
        <v>1962</v>
      </c>
      <c r="BT267" s="354">
        <v>40623</v>
      </c>
      <c r="BX267" t="s">
        <v>1139</v>
      </c>
      <c r="BY267" t="s">
        <v>1140</v>
      </c>
      <c r="BZ267" t="s">
        <v>1141</v>
      </c>
      <c r="CA267" t="s">
        <v>1142</v>
      </c>
    </row>
    <row r="268" spans="62:79" ht="10.5" customHeight="1" x14ac:dyDescent="0.25">
      <c r="BJ268" t="s">
        <v>15</v>
      </c>
      <c r="BO268">
        <v>28942868</v>
      </c>
      <c r="BP268" t="s">
        <v>1963</v>
      </c>
      <c r="BQ268" t="s">
        <v>1964</v>
      </c>
      <c r="BR268" t="s">
        <v>1965</v>
      </c>
      <c r="BS268" t="s">
        <v>1966</v>
      </c>
      <c r="BX268" t="s">
        <v>1139</v>
      </c>
      <c r="BY268" t="s">
        <v>1140</v>
      </c>
      <c r="BZ268" t="s">
        <v>1141</v>
      </c>
      <c r="CA268" t="s">
        <v>1142</v>
      </c>
    </row>
    <row r="269" spans="62:79" ht="10.5" customHeight="1" x14ac:dyDescent="0.25">
      <c r="BJ269" t="s">
        <v>15</v>
      </c>
      <c r="BO269">
        <v>28942868</v>
      </c>
      <c r="BP269" t="s">
        <v>1963</v>
      </c>
      <c r="BQ269" t="s">
        <v>1964</v>
      </c>
      <c r="BR269" t="s">
        <v>1965</v>
      </c>
      <c r="BS269" t="s">
        <v>1966</v>
      </c>
      <c r="BX269" t="s">
        <v>1878</v>
      </c>
      <c r="BY269" t="s">
        <v>1879</v>
      </c>
      <c r="BZ269" t="s">
        <v>1182</v>
      </c>
      <c r="CA269" t="s">
        <v>1142</v>
      </c>
    </row>
    <row r="270" spans="62:79" ht="10.5" customHeight="1" x14ac:dyDescent="0.25">
      <c r="BJ270" t="s">
        <v>15</v>
      </c>
      <c r="BO270">
        <v>28942868</v>
      </c>
      <c r="BP270" t="s">
        <v>1963</v>
      </c>
      <c r="BQ270" t="s">
        <v>1964</v>
      </c>
      <c r="BR270" t="s">
        <v>1965</v>
      </c>
      <c r="BS270" t="s">
        <v>1966</v>
      </c>
      <c r="BX270" t="s">
        <v>1183</v>
      </c>
      <c r="BY270" t="s">
        <v>1184</v>
      </c>
      <c r="BZ270" t="s">
        <v>1185</v>
      </c>
      <c r="CA270" t="s">
        <v>1142</v>
      </c>
    </row>
    <row r="271" spans="62:79" ht="10.5" customHeight="1" x14ac:dyDescent="0.25">
      <c r="BJ271" t="s">
        <v>15</v>
      </c>
      <c r="BO271">
        <v>26358439</v>
      </c>
      <c r="BP271" t="s">
        <v>1967</v>
      </c>
      <c r="BQ271" t="s">
        <v>1968</v>
      </c>
      <c r="BR271" t="s">
        <v>1969</v>
      </c>
      <c r="BS271" t="s">
        <v>1970</v>
      </c>
      <c r="BX271" t="s">
        <v>1139</v>
      </c>
      <c r="BY271" t="s">
        <v>1140</v>
      </c>
      <c r="BZ271" t="s">
        <v>1141</v>
      </c>
      <c r="CA271" t="s">
        <v>1142</v>
      </c>
    </row>
    <row r="272" spans="62:79" ht="10.5" customHeight="1" x14ac:dyDescent="0.25">
      <c r="BJ272" t="s">
        <v>15</v>
      </c>
      <c r="BO272">
        <v>31499541</v>
      </c>
      <c r="BP272" t="s">
        <v>1971</v>
      </c>
      <c r="BQ272" t="s">
        <v>1972</v>
      </c>
      <c r="BR272" t="s">
        <v>1973</v>
      </c>
      <c r="BS272" t="s">
        <v>1974</v>
      </c>
      <c r="BX272" t="s">
        <v>1139</v>
      </c>
      <c r="BY272" t="s">
        <v>1140</v>
      </c>
      <c r="BZ272" t="s">
        <v>1141</v>
      </c>
      <c r="CA272" t="s">
        <v>1142</v>
      </c>
    </row>
    <row r="273" spans="62:79" ht="10.5" customHeight="1" x14ac:dyDescent="0.25">
      <c r="BJ273" t="s">
        <v>15</v>
      </c>
      <c r="BO273">
        <v>28053921</v>
      </c>
      <c r="BP273" t="s">
        <v>1975</v>
      </c>
      <c r="BQ273" t="s">
        <v>1968</v>
      </c>
      <c r="BR273" t="s">
        <v>1976</v>
      </c>
      <c r="BS273" t="s">
        <v>1970</v>
      </c>
      <c r="BX273" t="s">
        <v>1164</v>
      </c>
      <c r="BY273" t="s">
        <v>1165</v>
      </c>
      <c r="BZ273" t="s">
        <v>1166</v>
      </c>
      <c r="CA273" t="s">
        <v>1143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291" customWidth="1"/>
    <col min="2" max="2" width="34.28515625" style="291" customWidth="1"/>
    <col min="3" max="3" width="10" style="291" customWidth="1"/>
    <col min="4" max="4" width="21.42578125" style="291" customWidth="1"/>
    <col min="5" max="5" width="28.5703125" style="356" customWidth="1"/>
    <col min="6" max="6" width="17.140625" style="356" customWidth="1"/>
  </cols>
  <sheetData>
    <row r="1" spans="1:6" ht="11.25" customHeight="1" x14ac:dyDescent="0.25">
      <c r="A1" s="83" t="s">
        <v>1977</v>
      </c>
      <c r="B1" s="83" t="s">
        <v>1978</v>
      </c>
      <c r="C1" s="83" t="s">
        <v>66</v>
      </c>
      <c r="D1" s="83" t="s">
        <v>1979</v>
      </c>
      <c r="E1" t="s">
        <v>64</v>
      </c>
      <c r="F1" t="s">
        <v>1980</v>
      </c>
    </row>
    <row r="2" spans="1:6" ht="10.5" customHeight="1" x14ac:dyDescent="0.25">
      <c r="A2" s="291" t="s">
        <v>1981</v>
      </c>
      <c r="B2" s="291" t="s">
        <v>1981</v>
      </c>
      <c r="C2" s="291" t="s">
        <v>1982</v>
      </c>
      <c r="D2" s="291" t="s">
        <v>1983</v>
      </c>
      <c r="E2" t="s">
        <v>1981</v>
      </c>
      <c r="F2" t="s">
        <v>1984</v>
      </c>
    </row>
    <row r="3" spans="1:6" ht="10.5" customHeight="1" x14ac:dyDescent="0.25">
      <c r="A3" s="291" t="s">
        <v>1985</v>
      </c>
      <c r="B3" s="291" t="s">
        <v>1985</v>
      </c>
      <c r="C3" s="291" t="s">
        <v>1986</v>
      </c>
      <c r="D3" s="291" t="s">
        <v>1983</v>
      </c>
      <c r="E3" t="s">
        <v>1985</v>
      </c>
      <c r="F3" t="s">
        <v>1987</v>
      </c>
    </row>
    <row r="4" spans="1:6" ht="10.5" customHeight="1" x14ac:dyDescent="0.25">
      <c r="A4" s="291" t="s">
        <v>1988</v>
      </c>
      <c r="B4" s="291" t="s">
        <v>1988</v>
      </c>
      <c r="C4" s="291" t="s">
        <v>1989</v>
      </c>
      <c r="D4" s="291" t="s">
        <v>1983</v>
      </c>
      <c r="E4" t="s">
        <v>1988</v>
      </c>
      <c r="F4" t="s">
        <v>1990</v>
      </c>
    </row>
    <row r="5" spans="1:6" ht="10.5" customHeight="1" x14ac:dyDescent="0.25">
      <c r="A5" s="291" t="s">
        <v>1991</v>
      </c>
      <c r="B5" s="291" t="s">
        <v>1991</v>
      </c>
      <c r="C5" s="291" t="s">
        <v>1992</v>
      </c>
      <c r="D5" s="291" t="s">
        <v>1983</v>
      </c>
      <c r="E5" t="s">
        <v>1991</v>
      </c>
      <c r="F5" t="s">
        <v>1993</v>
      </c>
    </row>
    <row r="6" spans="1:6" ht="10.5" customHeight="1" x14ac:dyDescent="0.25">
      <c r="A6" s="291" t="s">
        <v>1994</v>
      </c>
      <c r="B6" s="291" t="s">
        <v>1994</v>
      </c>
      <c r="C6" s="291" t="s">
        <v>1995</v>
      </c>
      <c r="D6" s="291" t="s">
        <v>1983</v>
      </c>
      <c r="E6" t="s">
        <v>1994</v>
      </c>
      <c r="F6" t="s">
        <v>1996</v>
      </c>
    </row>
    <row r="7" spans="1:6" ht="10.5" customHeight="1" x14ac:dyDescent="0.25">
      <c r="A7" s="291" t="s">
        <v>1997</v>
      </c>
      <c r="B7" s="291" t="s">
        <v>1997</v>
      </c>
      <c r="C7" s="291" t="s">
        <v>1998</v>
      </c>
      <c r="D7" s="291" t="s">
        <v>1983</v>
      </c>
      <c r="E7" t="s">
        <v>1997</v>
      </c>
      <c r="F7" t="s">
        <v>1999</v>
      </c>
    </row>
    <row r="8" spans="1:6" ht="10.5" customHeight="1" x14ac:dyDescent="0.25">
      <c r="A8" s="291" t="s">
        <v>2000</v>
      </c>
      <c r="B8" s="291" t="s">
        <v>2000</v>
      </c>
      <c r="C8" s="291" t="s">
        <v>2001</v>
      </c>
      <c r="D8" s="291" t="s">
        <v>1983</v>
      </c>
      <c r="E8" t="s">
        <v>2000</v>
      </c>
      <c r="F8" t="s">
        <v>2002</v>
      </c>
    </row>
    <row r="9" spans="1:6" ht="10.5" customHeight="1" x14ac:dyDescent="0.25">
      <c r="A9" s="291" t="s">
        <v>2003</v>
      </c>
      <c r="B9" s="291" t="s">
        <v>2003</v>
      </c>
      <c r="C9" s="291" t="s">
        <v>2004</v>
      </c>
      <c r="D9" s="291" t="s">
        <v>1983</v>
      </c>
      <c r="E9" t="s">
        <v>2003</v>
      </c>
      <c r="F9" t="s">
        <v>2005</v>
      </c>
    </row>
    <row r="10" spans="1:6" ht="10.5" customHeight="1" x14ac:dyDescent="0.25">
      <c r="A10" s="291" t="s">
        <v>2006</v>
      </c>
      <c r="B10" s="291" t="s">
        <v>2006</v>
      </c>
      <c r="C10" s="291" t="s">
        <v>2007</v>
      </c>
      <c r="D10" s="291" t="s">
        <v>1983</v>
      </c>
      <c r="E10" t="s">
        <v>2006</v>
      </c>
      <c r="F10" t="s">
        <v>2008</v>
      </c>
    </row>
    <row r="11" spans="1:6" ht="10.5" customHeight="1" x14ac:dyDescent="0.25">
      <c r="A11" s="291" t="s">
        <v>2009</v>
      </c>
      <c r="B11" s="291" t="s">
        <v>2009</v>
      </c>
      <c r="C11" s="291" t="s">
        <v>2010</v>
      </c>
      <c r="D11" s="291" t="s">
        <v>1983</v>
      </c>
      <c r="E11" t="s">
        <v>2009</v>
      </c>
      <c r="F11" t="s">
        <v>2011</v>
      </c>
    </row>
    <row r="12" spans="1:6" ht="10.5" customHeight="1" x14ac:dyDescent="0.25">
      <c r="A12" s="291" t="s">
        <v>2012</v>
      </c>
      <c r="B12" s="291" t="s">
        <v>2012</v>
      </c>
      <c r="C12" s="291" t="s">
        <v>2013</v>
      </c>
      <c r="D12" s="291" t="s">
        <v>1983</v>
      </c>
      <c r="E12" t="s">
        <v>2012</v>
      </c>
      <c r="F12" t="s">
        <v>2014</v>
      </c>
    </row>
    <row r="13" spans="1:6" ht="10.5" customHeight="1" x14ac:dyDescent="0.25">
      <c r="A13" s="291" t="s">
        <v>2015</v>
      </c>
      <c r="B13" s="291" t="s">
        <v>2015</v>
      </c>
      <c r="C13" s="291" t="s">
        <v>2016</v>
      </c>
      <c r="D13" s="291" t="s">
        <v>1983</v>
      </c>
      <c r="E13" t="s">
        <v>2015</v>
      </c>
      <c r="F13" t="s">
        <v>2017</v>
      </c>
    </row>
    <row r="14" spans="1:6" ht="10.5" customHeight="1" x14ac:dyDescent="0.25">
      <c r="A14" s="291" t="s">
        <v>2018</v>
      </c>
      <c r="B14" s="291" t="s">
        <v>2018</v>
      </c>
      <c r="C14" s="291" t="s">
        <v>2019</v>
      </c>
      <c r="D14" s="291" t="s">
        <v>2020</v>
      </c>
      <c r="E14" t="s">
        <v>2018</v>
      </c>
      <c r="F14" t="s">
        <v>2021</v>
      </c>
    </row>
    <row r="15" spans="1:6" ht="10.5" customHeight="1" x14ac:dyDescent="0.25">
      <c r="A15" s="291" t="s">
        <v>2022</v>
      </c>
      <c r="B15" s="291" t="s">
        <v>2022</v>
      </c>
      <c r="C15" s="291" t="s">
        <v>2023</v>
      </c>
      <c r="D15" s="291" t="s">
        <v>1983</v>
      </c>
      <c r="E15" t="s">
        <v>2022</v>
      </c>
      <c r="F15" t="s">
        <v>2024</v>
      </c>
    </row>
    <row r="16" spans="1:6" ht="10.5" customHeight="1" x14ac:dyDescent="0.25">
      <c r="A16" s="291" t="s">
        <v>2025</v>
      </c>
      <c r="B16" s="291" t="s">
        <v>2025</v>
      </c>
      <c r="C16" s="291" t="s">
        <v>2026</v>
      </c>
      <c r="D16" s="291" t="s">
        <v>1983</v>
      </c>
      <c r="E16" t="s">
        <v>2025</v>
      </c>
      <c r="F16" t="s">
        <v>2027</v>
      </c>
    </row>
    <row r="17" spans="1:6" ht="10.5" customHeight="1" x14ac:dyDescent="0.25">
      <c r="A17" s="291" t="s">
        <v>2028</v>
      </c>
      <c r="B17" s="291" t="s">
        <v>2028</v>
      </c>
      <c r="C17" s="291" t="s">
        <v>2029</v>
      </c>
      <c r="D17" s="291" t="s">
        <v>1983</v>
      </c>
      <c r="E17" t="s">
        <v>2028</v>
      </c>
      <c r="F17" t="s">
        <v>2030</v>
      </c>
    </row>
    <row r="18" spans="1:6" ht="10.5" customHeight="1" x14ac:dyDescent="0.25">
      <c r="A18" s="291" t="s">
        <v>2031</v>
      </c>
      <c r="B18" s="291" t="s">
        <v>2031</v>
      </c>
      <c r="C18" s="291" t="s">
        <v>2032</v>
      </c>
      <c r="D18" s="291" t="s">
        <v>1983</v>
      </c>
      <c r="E18" t="s">
        <v>2031</v>
      </c>
      <c r="F18" t="s">
        <v>2033</v>
      </c>
    </row>
    <row r="19" spans="1:6" ht="10.5" customHeight="1" x14ac:dyDescent="0.25">
      <c r="A19" s="291" t="s">
        <v>2034</v>
      </c>
      <c r="B19" s="291" t="s">
        <v>2034</v>
      </c>
      <c r="C19" s="291" t="s">
        <v>2035</v>
      </c>
      <c r="D19" s="291" t="s">
        <v>1983</v>
      </c>
      <c r="E19" t="s">
        <v>2034</v>
      </c>
      <c r="F19" t="s">
        <v>2036</v>
      </c>
    </row>
    <row r="20" spans="1:6" ht="10.5" customHeight="1" x14ac:dyDescent="0.25">
      <c r="A20" s="291" t="s">
        <v>2037</v>
      </c>
      <c r="B20" s="291" t="s">
        <v>2037</v>
      </c>
      <c r="C20" s="291" t="s">
        <v>2038</v>
      </c>
      <c r="D20" s="291" t="s">
        <v>2020</v>
      </c>
      <c r="E20" t="s">
        <v>2037</v>
      </c>
      <c r="F20" t="s">
        <v>2039</v>
      </c>
    </row>
    <row r="21" spans="1:6" ht="10.5" customHeight="1" x14ac:dyDescent="0.25">
      <c r="A21" s="291" t="s">
        <v>2040</v>
      </c>
      <c r="B21" s="291" t="s">
        <v>2040</v>
      </c>
      <c r="C21" s="291" t="s">
        <v>2041</v>
      </c>
      <c r="D21" s="291" t="s">
        <v>1983</v>
      </c>
      <c r="E21" t="s">
        <v>2040</v>
      </c>
      <c r="F21" t="s">
        <v>2042</v>
      </c>
    </row>
    <row r="22" spans="1:6" ht="10.5" customHeight="1" x14ac:dyDescent="0.25">
      <c r="A22" s="291" t="s">
        <v>2043</v>
      </c>
      <c r="B22" s="291" t="s">
        <v>2043</v>
      </c>
      <c r="C22" s="291" t="s">
        <v>2044</v>
      </c>
      <c r="D22" s="291" t="s">
        <v>1983</v>
      </c>
      <c r="E22" t="s">
        <v>2043</v>
      </c>
      <c r="F22" t="s">
        <v>2045</v>
      </c>
    </row>
    <row r="23" spans="1:6" ht="10.5" customHeight="1" x14ac:dyDescent="0.25">
      <c r="A23" s="291" t="s">
        <v>2046</v>
      </c>
      <c r="B23" s="291" t="s">
        <v>2046</v>
      </c>
      <c r="C23" s="291" t="s">
        <v>2047</v>
      </c>
      <c r="D23" s="291" t="s">
        <v>1983</v>
      </c>
      <c r="E23" t="s">
        <v>2046</v>
      </c>
      <c r="F23" t="s">
        <v>2048</v>
      </c>
    </row>
    <row r="24" spans="1:6" ht="10.5" customHeight="1" x14ac:dyDescent="0.25">
      <c r="A24" s="291" t="s">
        <v>2049</v>
      </c>
      <c r="B24" s="291" t="s">
        <v>2049</v>
      </c>
      <c r="C24" s="291" t="s">
        <v>2050</v>
      </c>
      <c r="D24" s="291" t="s">
        <v>1983</v>
      </c>
      <c r="E24" t="s">
        <v>2049</v>
      </c>
      <c r="F24" t="s">
        <v>2051</v>
      </c>
    </row>
    <row r="25" spans="1:6" ht="10.5" customHeight="1" x14ac:dyDescent="0.25">
      <c r="A25" s="291" t="s">
        <v>2052</v>
      </c>
      <c r="B25" s="291" t="s">
        <v>2052</v>
      </c>
      <c r="C25" s="291" t="s">
        <v>2053</v>
      </c>
      <c r="D25" s="291" t="s">
        <v>1983</v>
      </c>
      <c r="E25" t="s">
        <v>2052</v>
      </c>
      <c r="F25" t="s">
        <v>2054</v>
      </c>
    </row>
    <row r="26" spans="1:6" ht="10.5" customHeight="1" x14ac:dyDescent="0.25">
      <c r="A26" s="291" t="s">
        <v>2055</v>
      </c>
      <c r="B26" s="291" t="s">
        <v>2055</v>
      </c>
      <c r="C26" s="291" t="s">
        <v>2056</v>
      </c>
      <c r="D26" s="291" t="s">
        <v>1983</v>
      </c>
      <c r="E26" t="s">
        <v>2055</v>
      </c>
      <c r="F26" t="s">
        <v>2057</v>
      </c>
    </row>
    <row r="27" spans="1:6" ht="10.5" customHeight="1" x14ac:dyDescent="0.25">
      <c r="A27" s="291" t="s">
        <v>2058</v>
      </c>
      <c r="B27" s="291" t="s">
        <v>2058</v>
      </c>
      <c r="C27" s="291" t="s">
        <v>2059</v>
      </c>
      <c r="D27" s="291" t="s">
        <v>1983</v>
      </c>
      <c r="E27" t="s">
        <v>2058</v>
      </c>
      <c r="F27" t="s">
        <v>2060</v>
      </c>
    </row>
    <row r="28" spans="1:6" ht="10.5" customHeight="1" x14ac:dyDescent="0.25">
      <c r="A28" s="291" t="s">
        <v>2061</v>
      </c>
      <c r="B28" s="291" t="s">
        <v>2061</v>
      </c>
      <c r="C28" s="291" t="s">
        <v>2062</v>
      </c>
      <c r="D28" s="291" t="s">
        <v>2020</v>
      </c>
      <c r="E28" t="s">
        <v>2061</v>
      </c>
      <c r="F28" t="s">
        <v>2063</v>
      </c>
    </row>
    <row r="29" spans="1:6" ht="10.5" customHeight="1" x14ac:dyDescent="0.25">
      <c r="A29" s="291" t="s">
        <v>2064</v>
      </c>
      <c r="B29" s="291" t="s">
        <v>2064</v>
      </c>
      <c r="C29" s="291" t="s">
        <v>2065</v>
      </c>
      <c r="D29" s="291" t="s">
        <v>1983</v>
      </c>
      <c r="E29" t="s">
        <v>2064</v>
      </c>
      <c r="F29" t="s">
        <v>2066</v>
      </c>
    </row>
    <row r="30" spans="1:6" ht="10.5" customHeight="1" x14ac:dyDescent="0.25">
      <c r="A30" s="291" t="s">
        <v>2067</v>
      </c>
      <c r="B30" s="291" t="s">
        <v>2067</v>
      </c>
      <c r="C30" s="291" t="s">
        <v>2068</v>
      </c>
      <c r="D30" s="291" t="s">
        <v>2020</v>
      </c>
      <c r="E30" t="s">
        <v>2067</v>
      </c>
      <c r="F30" t="s">
        <v>2069</v>
      </c>
    </row>
    <row r="31" spans="1:6" ht="10.5" customHeight="1" x14ac:dyDescent="0.25">
      <c r="A31" s="291" t="s">
        <v>2070</v>
      </c>
      <c r="B31" s="291" t="s">
        <v>2070</v>
      </c>
      <c r="C31" s="291" t="s">
        <v>2071</v>
      </c>
      <c r="D31" s="291" t="s">
        <v>1983</v>
      </c>
      <c r="E31" t="s">
        <v>2070</v>
      </c>
      <c r="F31" t="s">
        <v>2072</v>
      </c>
    </row>
    <row r="32" spans="1:6" ht="10.5" customHeight="1" x14ac:dyDescent="0.25">
      <c r="A32" s="291" t="s">
        <v>2073</v>
      </c>
      <c r="B32" s="291" t="s">
        <v>2073</v>
      </c>
      <c r="C32" s="291" t="s">
        <v>2074</v>
      </c>
      <c r="D32" s="291" t="s">
        <v>1983</v>
      </c>
      <c r="E32" t="s">
        <v>2073</v>
      </c>
      <c r="F32" t="s">
        <v>2075</v>
      </c>
    </row>
    <row r="33" spans="1:6" ht="10.5" customHeight="1" x14ac:dyDescent="0.25">
      <c r="A33" s="291" t="s">
        <v>2076</v>
      </c>
      <c r="B33" s="291" t="s">
        <v>2076</v>
      </c>
      <c r="C33" s="291" t="s">
        <v>2077</v>
      </c>
      <c r="D33" s="291" t="s">
        <v>2020</v>
      </c>
      <c r="E33" t="s">
        <v>2076</v>
      </c>
      <c r="F33" t="s">
        <v>2078</v>
      </c>
    </row>
    <row r="34" spans="1:6" ht="10.5" customHeight="1" x14ac:dyDescent="0.25">
      <c r="A34" s="291" t="s">
        <v>2079</v>
      </c>
      <c r="B34" s="291" t="s">
        <v>2079</v>
      </c>
      <c r="C34" s="291" t="s">
        <v>2080</v>
      </c>
      <c r="D34" s="291" t="s">
        <v>1983</v>
      </c>
      <c r="E34" t="s">
        <v>2079</v>
      </c>
      <c r="F34" t="s">
        <v>2081</v>
      </c>
    </row>
    <row r="35" spans="1:6" ht="10.5" customHeight="1" x14ac:dyDescent="0.25">
      <c r="A35" s="291" t="s">
        <v>2082</v>
      </c>
      <c r="B35" s="291" t="s">
        <v>2082</v>
      </c>
      <c r="C35" s="291" t="s">
        <v>2083</v>
      </c>
      <c r="D35" s="291" t="s">
        <v>1983</v>
      </c>
      <c r="E35" t="s">
        <v>2082</v>
      </c>
      <c r="F35" t="s">
        <v>2084</v>
      </c>
    </row>
    <row r="36" spans="1:6" ht="10.5" customHeight="1" x14ac:dyDescent="0.25">
      <c r="A36" s="291" t="s">
        <v>2085</v>
      </c>
      <c r="B36" s="291" t="s">
        <v>2085</v>
      </c>
      <c r="C36" s="291" t="s">
        <v>2086</v>
      </c>
      <c r="D36" s="291" t="s">
        <v>2020</v>
      </c>
      <c r="E36" t="s">
        <v>2085</v>
      </c>
      <c r="F36" t="s">
        <v>2087</v>
      </c>
    </row>
    <row r="37" spans="1:6" ht="10.5" customHeight="1" x14ac:dyDescent="0.25">
      <c r="A37" s="291" t="s">
        <v>2088</v>
      </c>
      <c r="B37" s="291" t="s">
        <v>2088</v>
      </c>
      <c r="C37" s="291" t="s">
        <v>2089</v>
      </c>
      <c r="D37" s="291" t="s">
        <v>1983</v>
      </c>
      <c r="E37" t="s">
        <v>2088</v>
      </c>
      <c r="F37" t="s">
        <v>2090</v>
      </c>
    </row>
    <row r="38" spans="1:6" ht="10.5" customHeight="1" x14ac:dyDescent="0.25">
      <c r="A38" s="291" t="s">
        <v>2091</v>
      </c>
      <c r="B38" s="291" t="s">
        <v>2091</v>
      </c>
      <c r="C38" s="291" t="s">
        <v>2092</v>
      </c>
      <c r="D38" s="291" t="s">
        <v>1983</v>
      </c>
      <c r="E38" t="s">
        <v>2091</v>
      </c>
      <c r="F38" t="s">
        <v>2093</v>
      </c>
    </row>
    <row r="39" spans="1:6" ht="10.5" customHeight="1" x14ac:dyDescent="0.25">
      <c r="A39" s="291" t="s">
        <v>2094</v>
      </c>
      <c r="B39" s="291" t="s">
        <v>2094</v>
      </c>
      <c r="C39" s="291" t="s">
        <v>2095</v>
      </c>
      <c r="D39" s="291" t="s">
        <v>1983</v>
      </c>
      <c r="E39" t="s">
        <v>2094</v>
      </c>
      <c r="F39" t="s">
        <v>2096</v>
      </c>
    </row>
    <row r="40" spans="1:6" ht="10.5" customHeight="1" x14ac:dyDescent="0.25">
      <c r="A40" s="291" t="s">
        <v>2097</v>
      </c>
      <c r="B40" s="291" t="s">
        <v>2097</v>
      </c>
      <c r="C40" s="291" t="s">
        <v>2098</v>
      </c>
      <c r="D40" s="291" t="s">
        <v>1983</v>
      </c>
      <c r="E40" t="s">
        <v>2097</v>
      </c>
      <c r="F40" t="s">
        <v>2099</v>
      </c>
    </row>
    <row r="41" spans="1:6" ht="10.5" customHeight="1" x14ac:dyDescent="0.25">
      <c r="A41" s="291" t="s">
        <v>2100</v>
      </c>
      <c r="B41" s="291" t="s">
        <v>2100</v>
      </c>
      <c r="C41" s="291" t="s">
        <v>2101</v>
      </c>
      <c r="D41" s="291" t="s">
        <v>1983</v>
      </c>
      <c r="E41" t="s">
        <v>2100</v>
      </c>
      <c r="F41" t="s">
        <v>2102</v>
      </c>
    </row>
    <row r="42" spans="1:6" ht="10.5" customHeight="1" x14ac:dyDescent="0.25">
      <c r="A42" s="291" t="s">
        <v>2103</v>
      </c>
      <c r="B42" s="291" t="s">
        <v>2103</v>
      </c>
      <c r="C42" s="291" t="s">
        <v>2104</v>
      </c>
      <c r="D42" s="291" t="s">
        <v>1983</v>
      </c>
      <c r="E42" t="s">
        <v>2103</v>
      </c>
      <c r="F42" t="s">
        <v>2105</v>
      </c>
    </row>
    <row r="43" spans="1:6" ht="10.5" customHeight="1" x14ac:dyDescent="0.25">
      <c r="A43" s="291" t="s">
        <v>2106</v>
      </c>
      <c r="B43" s="291" t="s">
        <v>2106</v>
      </c>
      <c r="C43" s="291" t="s">
        <v>2107</v>
      </c>
      <c r="D43" s="291" t="s">
        <v>1983</v>
      </c>
      <c r="E43" t="s">
        <v>2106</v>
      </c>
      <c r="F43" t="s">
        <v>2108</v>
      </c>
    </row>
    <row r="44" spans="1:6" ht="10.5" customHeight="1" x14ac:dyDescent="0.25">
      <c r="A44" s="291" t="s">
        <v>2109</v>
      </c>
      <c r="B44" s="291" t="s">
        <v>2109</v>
      </c>
      <c r="C44" s="291" t="s">
        <v>2110</v>
      </c>
      <c r="D44" s="291" t="s">
        <v>2020</v>
      </c>
      <c r="E44" t="s">
        <v>2109</v>
      </c>
      <c r="F44" t="s">
        <v>2111</v>
      </c>
    </row>
    <row r="45" spans="1:6" ht="10.5" customHeight="1" x14ac:dyDescent="0.25">
      <c r="A45" s="291" t="s">
        <v>2112</v>
      </c>
      <c r="B45" s="291" t="s">
        <v>2112</v>
      </c>
      <c r="C45" s="291" t="s">
        <v>2113</v>
      </c>
      <c r="D45" s="291" t="s">
        <v>2020</v>
      </c>
      <c r="E45" t="s">
        <v>2112</v>
      </c>
      <c r="F45" t="s">
        <v>2114</v>
      </c>
    </row>
    <row r="46" spans="1:6" ht="10.5" customHeight="1" x14ac:dyDescent="0.25">
      <c r="A46" s="291" t="s">
        <v>2115</v>
      </c>
      <c r="B46" s="291" t="s">
        <v>2115</v>
      </c>
      <c r="C46" s="291" t="s">
        <v>2116</v>
      </c>
      <c r="D46" s="291" t="s">
        <v>2020</v>
      </c>
      <c r="E46" t="s">
        <v>2115</v>
      </c>
      <c r="F46" t="s">
        <v>2117</v>
      </c>
    </row>
    <row r="47" spans="1:6" ht="10.5" customHeight="1" x14ac:dyDescent="0.25">
      <c r="A47" s="291" t="s">
        <v>2118</v>
      </c>
      <c r="B47" s="291" t="s">
        <v>2118</v>
      </c>
      <c r="C47" s="291" t="s">
        <v>2119</v>
      </c>
      <c r="D47" s="291" t="s">
        <v>2020</v>
      </c>
      <c r="E47" t="s">
        <v>2118</v>
      </c>
      <c r="F47" t="s">
        <v>2120</v>
      </c>
    </row>
    <row r="48" spans="1:6" ht="10.5" customHeight="1" x14ac:dyDescent="0.25">
      <c r="A48" s="291" t="s">
        <v>2121</v>
      </c>
      <c r="B48" s="291" t="s">
        <v>2121</v>
      </c>
      <c r="C48" s="291" t="s">
        <v>2122</v>
      </c>
      <c r="D48" s="291" t="s">
        <v>2020</v>
      </c>
      <c r="E48" t="s">
        <v>2121</v>
      </c>
      <c r="F48" t="s">
        <v>2123</v>
      </c>
    </row>
    <row r="49" spans="1:6" ht="10.5" customHeight="1" x14ac:dyDescent="0.25">
      <c r="A49" s="291" t="s">
        <v>76</v>
      </c>
      <c r="B49" s="291" t="s">
        <v>76</v>
      </c>
      <c r="C49" s="291" t="s">
        <v>77</v>
      </c>
      <c r="D49" s="291" t="s">
        <v>2020</v>
      </c>
      <c r="E49" t="s">
        <v>76</v>
      </c>
      <c r="F49" t="s">
        <v>2124</v>
      </c>
    </row>
    <row r="50" spans="1:6" ht="10.5" customHeight="1" x14ac:dyDescent="0.25">
      <c r="A50" s="291" t="s">
        <v>2125</v>
      </c>
      <c r="B50" s="291" t="s">
        <v>2125</v>
      </c>
      <c r="C50" s="291" t="s">
        <v>2126</v>
      </c>
      <c r="D50" s="291" t="s">
        <v>2020</v>
      </c>
      <c r="E50" t="s">
        <v>2125</v>
      </c>
      <c r="F50" t="s">
        <v>2127</v>
      </c>
    </row>
    <row r="51" spans="1:6" ht="10.5" customHeight="1" x14ac:dyDescent="0.25">
      <c r="A51" s="291" t="s">
        <v>2128</v>
      </c>
      <c r="B51" s="291" t="s">
        <v>2128</v>
      </c>
      <c r="C51" s="291" t="s">
        <v>2129</v>
      </c>
      <c r="D51" s="291" t="s">
        <v>2020</v>
      </c>
      <c r="E51" t="s">
        <v>2128</v>
      </c>
      <c r="F51" t="s">
        <v>2130</v>
      </c>
    </row>
    <row r="52" spans="1:6" ht="10.5" customHeight="1" x14ac:dyDescent="0.25">
      <c r="A52" s="291" t="s">
        <v>2131</v>
      </c>
      <c r="B52" s="291" t="s">
        <v>2131</v>
      </c>
      <c r="C52" s="291" t="s">
        <v>2132</v>
      </c>
      <c r="D52" s="291" t="s">
        <v>2020</v>
      </c>
      <c r="E52" t="s">
        <v>2131</v>
      </c>
      <c r="F52" t="s">
        <v>2133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6" ht="11.25" customHeight="1" x14ac:dyDescent="0.25">
      <c r="A1" s="8"/>
    </row>
    <row r="2" spans="1:6" ht="10.5" customHeight="1" x14ac:dyDescent="0.25">
      <c r="B2" t="s">
        <v>2134</v>
      </c>
      <c r="C2" t="s">
        <v>2135</v>
      </c>
      <c r="D2" t="s">
        <v>2136</v>
      </c>
      <c r="E2" t="s">
        <v>2137</v>
      </c>
      <c r="F2" t="s">
        <v>2138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" ht="11.25" customHeight="1" x14ac:dyDescent="0.25">
      <c r="A1" s="225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32" ht="11.25" customHeight="1" x14ac:dyDescent="0.25">
      <c r="A1" s="8" t="s">
        <v>1112</v>
      </c>
      <c r="B1" s="355" t="s">
        <v>31</v>
      </c>
      <c r="C1" s="355" t="s">
        <v>19</v>
      </c>
      <c r="D1" s="355" t="s">
        <v>21</v>
      </c>
      <c r="E1" s="355" t="s">
        <v>23</v>
      </c>
      <c r="F1" s="355" t="s">
        <v>59</v>
      </c>
      <c r="G1" t="s">
        <v>2139</v>
      </c>
      <c r="H1" t="s">
        <v>85</v>
      </c>
      <c r="I1" t="s">
        <v>86</v>
      </c>
      <c r="J1" t="s">
        <v>2140</v>
      </c>
      <c r="K1" t="s">
        <v>2141</v>
      </c>
      <c r="L1" t="s">
        <v>2142</v>
      </c>
      <c r="M1" t="s">
        <v>2143</v>
      </c>
      <c r="N1" t="s">
        <v>2144</v>
      </c>
      <c r="O1" t="s">
        <v>2145</v>
      </c>
      <c r="P1" t="s">
        <v>2146</v>
      </c>
      <c r="Q1" s="355" t="s">
        <v>2147</v>
      </c>
      <c r="R1" t="s">
        <v>2148</v>
      </c>
      <c r="S1" t="s">
        <v>2149</v>
      </c>
      <c r="T1" t="s">
        <v>2150</v>
      </c>
      <c r="U1" t="s">
        <v>2151</v>
      </c>
      <c r="V1" t="s">
        <v>2152</v>
      </c>
      <c r="W1" t="s">
        <v>2153</v>
      </c>
      <c r="X1" t="s">
        <v>2154</v>
      </c>
      <c r="Y1" t="s">
        <v>2155</v>
      </c>
      <c r="Z1" t="s">
        <v>2156</v>
      </c>
      <c r="AA1" t="s">
        <v>2157</v>
      </c>
      <c r="AB1" t="s">
        <v>2158</v>
      </c>
      <c r="AC1" t="s">
        <v>2159</v>
      </c>
      <c r="AD1" t="s">
        <v>2160</v>
      </c>
      <c r="AE1" t="s">
        <v>2161</v>
      </c>
      <c r="AF1" t="s">
        <v>2162</v>
      </c>
    </row>
    <row r="2" spans="1:32" ht="10.5" customHeight="1" x14ac:dyDescent="0.25">
      <c r="A2" s="291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2163</v>
      </c>
      <c r="H2" t="s">
        <v>2164</v>
      </c>
      <c r="I2" t="s">
        <v>2165</v>
      </c>
      <c r="J2" t="s">
        <v>2166</v>
      </c>
      <c r="K2" t="s">
        <v>2167</v>
      </c>
      <c r="L2" t="s">
        <v>2168</v>
      </c>
      <c r="M2" t="s">
        <v>2169</v>
      </c>
      <c r="N2" t="s">
        <v>2170</v>
      </c>
      <c r="O2" t="s">
        <v>2171</v>
      </c>
      <c r="P2" t="s">
        <v>2172</v>
      </c>
      <c r="Q2" t="s">
        <v>2173</v>
      </c>
      <c r="R2" t="s">
        <v>2174</v>
      </c>
      <c r="S2" t="s">
        <v>2175</v>
      </c>
      <c r="T2" t="s">
        <v>2176</v>
      </c>
      <c r="U2" t="s">
        <v>2177</v>
      </c>
      <c r="V2" t="s">
        <v>2178</v>
      </c>
      <c r="W2" t="s">
        <v>2179</v>
      </c>
      <c r="X2" t="s">
        <v>2180</v>
      </c>
      <c r="Y2" t="s">
        <v>2181</v>
      </c>
      <c r="Z2" t="s">
        <v>2182</v>
      </c>
      <c r="AA2" t="s">
        <v>2183</v>
      </c>
      <c r="AB2" t="s">
        <v>2184</v>
      </c>
      <c r="AC2" t="s">
        <v>2185</v>
      </c>
      <c r="AD2" t="s">
        <v>2186</v>
      </c>
      <c r="AE2" t="s">
        <v>2187</v>
      </c>
      <c r="AF2" t="s">
        <v>2188</v>
      </c>
    </row>
    <row r="3" spans="1:32" ht="10.5" customHeight="1" x14ac:dyDescent="0.25">
      <c r="B3">
        <v>7658457873</v>
      </c>
      <c r="C3" t="s">
        <v>20</v>
      </c>
      <c r="D3" t="s">
        <v>22</v>
      </c>
      <c r="E3" t="s">
        <v>24</v>
      </c>
      <c r="F3" t="s">
        <v>79</v>
      </c>
      <c r="G3" t="s">
        <v>72</v>
      </c>
      <c r="H3" t="s">
        <v>101</v>
      </c>
      <c r="I3" t="s">
        <v>102</v>
      </c>
      <c r="J3" t="s">
        <v>76</v>
      </c>
      <c r="K3" t="s">
        <v>76</v>
      </c>
      <c r="L3" t="s">
        <v>77</v>
      </c>
      <c r="M3" t="s">
        <v>103</v>
      </c>
      <c r="N3" t="s">
        <v>104</v>
      </c>
      <c r="O3" t="s">
        <v>105</v>
      </c>
      <c r="P3" t="s">
        <v>106</v>
      </c>
      <c r="Q3" t="s">
        <v>72</v>
      </c>
      <c r="R3" t="s">
        <v>107</v>
      </c>
      <c r="S3" t="s">
        <v>107</v>
      </c>
      <c r="T3" t="s">
        <v>77</v>
      </c>
      <c r="U3" t="s">
        <v>103</v>
      </c>
      <c r="V3" t="s">
        <v>104</v>
      </c>
      <c r="W3" t="s">
        <v>75</v>
      </c>
      <c r="X3" t="s">
        <v>75</v>
      </c>
      <c r="Y3" t="s">
        <v>75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2" ht="11.25" customHeight="1" x14ac:dyDescent="0.25">
      <c r="A1" s="8" t="s">
        <v>1112</v>
      </c>
      <c r="B1" t="s">
        <v>59</v>
      </c>
    </row>
    <row r="2" spans="1:2" ht="10.5" customHeight="1" x14ac:dyDescent="0.25">
      <c r="A2" s="291" t="s">
        <v>48</v>
      </c>
      <c r="B2" t="s">
        <v>2189</v>
      </c>
    </row>
    <row r="4" spans="1:2" ht="10.5" customHeight="1" x14ac:dyDescent="0.25">
      <c r="B4" t="s">
        <v>2190</v>
      </c>
    </row>
    <row r="5" spans="1:2" ht="10.5" customHeight="1" x14ac:dyDescent="0.25">
      <c r="B5" t="s">
        <v>2191</v>
      </c>
    </row>
    <row r="6" spans="1:2" ht="10.5" customHeight="1" x14ac:dyDescent="0.25">
      <c r="B6" t="s">
        <v>2192</v>
      </c>
    </row>
    <row r="7" spans="1:2" ht="10.5" customHeight="1" x14ac:dyDescent="0.25">
      <c r="B7" t="s">
        <v>2193</v>
      </c>
    </row>
    <row r="8" spans="1:2" ht="10.5" customHeight="1" x14ac:dyDescent="0.25">
      <c r="B8" t="s">
        <v>2194</v>
      </c>
    </row>
    <row r="9" spans="1:2" ht="10.5" customHeight="1" x14ac:dyDescent="0.25">
      <c r="B9" t="s">
        <v>2195</v>
      </c>
    </row>
    <row r="10" spans="1:2" ht="10.5" customHeight="1" x14ac:dyDescent="0.25">
      <c r="B10" t="s">
        <v>2196</v>
      </c>
    </row>
    <row r="11" spans="1:2" ht="10.5" customHeight="1" x14ac:dyDescent="0.25">
      <c r="B11" t="s">
        <v>2197</v>
      </c>
    </row>
    <row r="12" spans="1:2" ht="10.5" customHeight="1" x14ac:dyDescent="0.25">
      <c r="B12" t="s">
        <v>2198</v>
      </c>
    </row>
    <row r="13" spans="1:2" ht="10.5" customHeight="1" x14ac:dyDescent="0.25">
      <c r="B13" t="s">
        <v>2109</v>
      </c>
    </row>
    <row r="14" spans="1:2" ht="10.5" customHeight="1" x14ac:dyDescent="0.25">
      <c r="B14" t="s">
        <v>2128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8"/>
  <sheetViews>
    <sheetView showGridLines="0" zoomScale="80" workbookViewId="0"/>
  </sheetViews>
  <sheetFormatPr defaultRowHeight="10.5" customHeight="1" x14ac:dyDescent="0.25"/>
  <cols>
    <col min="1" max="1" width="9.140625" style="291"/>
    <col min="2" max="2" width="95" style="291" customWidth="1"/>
  </cols>
  <sheetData>
    <row r="1" spans="1:2" ht="11.25" customHeight="1" x14ac:dyDescent="0.25">
      <c r="A1" s="291" t="s">
        <v>1112</v>
      </c>
      <c r="B1" s="291" t="s">
        <v>27</v>
      </c>
    </row>
    <row r="2" spans="1:2" ht="11.25" customHeight="1" x14ac:dyDescent="0.25">
      <c r="A2" s="291" t="s">
        <v>48</v>
      </c>
      <c r="B2" s="83" t="s">
        <v>2199</v>
      </c>
    </row>
    <row r="3" spans="1:2" ht="11.25" customHeight="1" x14ac:dyDescent="0.25">
      <c r="B3" s="83" t="s">
        <v>2200</v>
      </c>
    </row>
    <row r="4" spans="1:2" ht="10.5" customHeight="1" x14ac:dyDescent="0.25">
      <c r="B4" s="291" t="s">
        <v>2201</v>
      </c>
    </row>
    <row r="5" spans="1:2" ht="10.5" customHeight="1" x14ac:dyDescent="0.25">
      <c r="B5" s="291" t="s">
        <v>2202</v>
      </c>
    </row>
    <row r="6" spans="1:2" ht="10.5" customHeight="1" x14ac:dyDescent="0.25">
      <c r="B6" s="291" t="s">
        <v>28</v>
      </c>
    </row>
    <row r="7" spans="1:2" ht="10.5" customHeight="1" x14ac:dyDescent="0.25">
      <c r="B7" s="291" t="s">
        <v>2203</v>
      </c>
    </row>
    <row r="8" spans="1:2" ht="10.5" customHeight="1" x14ac:dyDescent="0.25">
      <c r="B8" s="291" t="s">
        <v>2204</v>
      </c>
    </row>
    <row r="9" spans="1:2" ht="10.5" customHeight="1" x14ac:dyDescent="0.25">
      <c r="B9" s="291" t="s">
        <v>2205</v>
      </c>
    </row>
    <row r="10" spans="1:2" ht="10.5" customHeight="1" x14ac:dyDescent="0.25">
      <c r="B10" s="291" t="s">
        <v>2206</v>
      </c>
    </row>
    <row r="11" spans="1:2" ht="10.5" customHeight="1" x14ac:dyDescent="0.25">
      <c r="B11" s="291" t="s">
        <v>2207</v>
      </c>
    </row>
    <row r="12" spans="1:2" ht="10.5" customHeight="1" x14ac:dyDescent="0.25">
      <c r="B12" s="291" t="s">
        <v>2208</v>
      </c>
    </row>
    <row r="13" spans="1:2" ht="10.5" customHeight="1" x14ac:dyDescent="0.25">
      <c r="B13" s="291" t="s">
        <v>2209</v>
      </c>
    </row>
    <row r="14" spans="1:2" ht="10.5" customHeight="1" x14ac:dyDescent="0.25">
      <c r="B14" s="291" t="s">
        <v>2210</v>
      </c>
    </row>
    <row r="15" spans="1:2" ht="10.5" customHeight="1" x14ac:dyDescent="0.25">
      <c r="B15" s="291" t="s">
        <v>2211</v>
      </c>
    </row>
    <row r="16" spans="1:2" ht="10.5" customHeight="1" x14ac:dyDescent="0.25">
      <c r="B16" s="291" t="s">
        <v>2212</v>
      </c>
    </row>
    <row r="17" spans="2:2" ht="10.5" customHeight="1" x14ac:dyDescent="0.25">
      <c r="B17" s="291" t="s">
        <v>2213</v>
      </c>
    </row>
    <row r="18" spans="2:2" ht="10.5" customHeight="1" x14ac:dyDescent="0.25">
      <c r="B18" s="291" t="s">
        <v>2214</v>
      </c>
    </row>
    <row r="19" spans="2:2" ht="10.5" customHeight="1" x14ac:dyDescent="0.25">
      <c r="B19" s="291" t="s">
        <v>2215</v>
      </c>
    </row>
    <row r="20" spans="2:2" ht="10.5" customHeight="1" x14ac:dyDescent="0.25">
      <c r="B20" s="291" t="s">
        <v>2216</v>
      </c>
    </row>
    <row r="21" spans="2:2" ht="10.5" customHeight="1" x14ac:dyDescent="0.25">
      <c r="B21" s="291" t="s">
        <v>2217</v>
      </c>
    </row>
    <row r="22" spans="2:2" ht="10.5" customHeight="1" x14ac:dyDescent="0.25">
      <c r="B22" s="291" t="s">
        <v>2218</v>
      </c>
    </row>
    <row r="23" spans="2:2" ht="10.5" customHeight="1" x14ac:dyDescent="0.25">
      <c r="B23" s="291" t="s">
        <v>2219</v>
      </c>
    </row>
    <row r="24" spans="2:2" ht="10.5" customHeight="1" x14ac:dyDescent="0.25">
      <c r="B24" s="291" t="s">
        <v>2220</v>
      </c>
    </row>
    <row r="25" spans="2:2" ht="10.5" customHeight="1" x14ac:dyDescent="0.25">
      <c r="B25" s="291" t="s">
        <v>2221</v>
      </c>
    </row>
    <row r="26" spans="2:2" ht="10.5" customHeight="1" x14ac:dyDescent="0.25">
      <c r="B26" s="291" t="s">
        <v>2222</v>
      </c>
    </row>
    <row r="27" spans="2:2" ht="10.5" customHeight="1" x14ac:dyDescent="0.25">
      <c r="B27" s="291" t="s">
        <v>2223</v>
      </c>
    </row>
    <row r="28" spans="2:2" ht="10.5" customHeight="1" x14ac:dyDescent="0.25">
      <c r="B28" s="291" t="s">
        <v>2224</v>
      </c>
    </row>
    <row r="29" spans="2:2" ht="10.5" customHeight="1" x14ac:dyDescent="0.25">
      <c r="B29" s="291" t="s">
        <v>2225</v>
      </c>
    </row>
    <row r="30" spans="2:2" ht="10.5" customHeight="1" x14ac:dyDescent="0.25">
      <c r="B30" s="291" t="s">
        <v>2226</v>
      </c>
    </row>
    <row r="31" spans="2:2" ht="10.5" customHeight="1" x14ac:dyDescent="0.25">
      <c r="B31" s="291" t="s">
        <v>2227</v>
      </c>
    </row>
    <row r="32" spans="2:2" ht="10.5" customHeight="1" x14ac:dyDescent="0.25">
      <c r="B32" s="291" t="s">
        <v>2228</v>
      </c>
    </row>
    <row r="33" spans="2:2" ht="10.5" customHeight="1" x14ac:dyDescent="0.25">
      <c r="B33" s="291" t="s">
        <v>2229</v>
      </c>
    </row>
    <row r="34" spans="2:2" ht="10.5" customHeight="1" x14ac:dyDescent="0.25">
      <c r="B34" s="291" t="s">
        <v>2230</v>
      </c>
    </row>
    <row r="35" spans="2:2" ht="10.5" customHeight="1" x14ac:dyDescent="0.25">
      <c r="B35" s="291" t="s">
        <v>2231</v>
      </c>
    </row>
    <row r="36" spans="2:2" ht="10.5" customHeight="1" x14ac:dyDescent="0.25">
      <c r="B36" s="291" t="s">
        <v>2232</v>
      </c>
    </row>
    <row r="37" spans="2:2" ht="10.5" customHeight="1" x14ac:dyDescent="0.25">
      <c r="B37" s="291" t="s">
        <v>2233</v>
      </c>
    </row>
    <row r="38" spans="2:2" ht="10.5" customHeight="1" x14ac:dyDescent="0.25">
      <c r="B38" s="291" t="s">
        <v>2234</v>
      </c>
    </row>
    <row r="39" spans="2:2" ht="10.5" customHeight="1" x14ac:dyDescent="0.25">
      <c r="B39" s="291" t="s">
        <v>2235</v>
      </c>
    </row>
    <row r="40" spans="2:2" ht="10.5" customHeight="1" x14ac:dyDescent="0.25">
      <c r="B40" s="291" t="s">
        <v>2236</v>
      </c>
    </row>
    <row r="41" spans="2:2" ht="10.5" customHeight="1" x14ac:dyDescent="0.25">
      <c r="B41" s="291" t="s">
        <v>2237</v>
      </c>
    </row>
    <row r="42" spans="2:2" ht="10.5" customHeight="1" x14ac:dyDescent="0.25">
      <c r="B42" s="291" t="s">
        <v>2238</v>
      </c>
    </row>
    <row r="43" spans="2:2" ht="10.5" customHeight="1" x14ac:dyDescent="0.25">
      <c r="B43" s="291" t="s">
        <v>2239</v>
      </c>
    </row>
    <row r="44" spans="2:2" ht="10.5" customHeight="1" x14ac:dyDescent="0.25">
      <c r="B44" s="291" t="s">
        <v>2240</v>
      </c>
    </row>
    <row r="45" spans="2:2" ht="10.5" customHeight="1" x14ac:dyDescent="0.25">
      <c r="B45" s="291" t="s">
        <v>2241</v>
      </c>
    </row>
    <row r="46" spans="2:2" ht="10.5" customHeight="1" x14ac:dyDescent="0.25">
      <c r="B46" s="291" t="s">
        <v>2242</v>
      </c>
    </row>
    <row r="47" spans="2:2" ht="10.5" customHeight="1" x14ac:dyDescent="0.25">
      <c r="B47" s="291" t="s">
        <v>2243</v>
      </c>
    </row>
    <row r="48" spans="2:2" ht="10.5" customHeight="1" x14ac:dyDescent="0.25">
      <c r="B48" s="291" t="s">
        <v>2244</v>
      </c>
    </row>
    <row r="49" spans="2:2" ht="10.5" customHeight="1" x14ac:dyDescent="0.25">
      <c r="B49" s="291" t="s">
        <v>2245</v>
      </c>
    </row>
    <row r="50" spans="2:2" ht="10.5" customHeight="1" x14ac:dyDescent="0.25">
      <c r="B50" s="291" t="s">
        <v>2246</v>
      </c>
    </row>
    <row r="51" spans="2:2" ht="10.5" customHeight="1" x14ac:dyDescent="0.25">
      <c r="B51" s="291" t="s">
        <v>2247</v>
      </c>
    </row>
    <row r="52" spans="2:2" ht="10.5" customHeight="1" x14ac:dyDescent="0.25">
      <c r="B52" s="291" t="s">
        <v>2248</v>
      </c>
    </row>
    <row r="53" spans="2:2" ht="10.5" customHeight="1" x14ac:dyDescent="0.25">
      <c r="B53" s="291" t="s">
        <v>2249</v>
      </c>
    </row>
    <row r="54" spans="2:2" ht="10.5" customHeight="1" x14ac:dyDescent="0.25">
      <c r="B54" s="291" t="s">
        <v>2250</v>
      </c>
    </row>
    <row r="55" spans="2:2" ht="10.5" customHeight="1" x14ac:dyDescent="0.25">
      <c r="B55" s="291" t="s">
        <v>2251</v>
      </c>
    </row>
    <row r="56" spans="2:2" ht="10.5" customHeight="1" x14ac:dyDescent="0.25">
      <c r="B56" s="291" t="s">
        <v>2252</v>
      </c>
    </row>
    <row r="57" spans="2:2" ht="10.5" customHeight="1" x14ac:dyDescent="0.25">
      <c r="B57" s="291" t="s">
        <v>2253</v>
      </c>
    </row>
    <row r="58" spans="2:2" ht="10.5" customHeight="1" x14ac:dyDescent="0.25">
      <c r="B58" s="291" t="s">
        <v>2254</v>
      </c>
    </row>
    <row r="59" spans="2:2" ht="10.5" customHeight="1" x14ac:dyDescent="0.25">
      <c r="B59" s="291" t="s">
        <v>2255</v>
      </c>
    </row>
    <row r="60" spans="2:2" ht="10.5" customHeight="1" x14ac:dyDescent="0.25">
      <c r="B60" s="291" t="s">
        <v>2256</v>
      </c>
    </row>
    <row r="61" spans="2:2" ht="10.5" customHeight="1" x14ac:dyDescent="0.25">
      <c r="B61" s="291" t="s">
        <v>2257</v>
      </c>
    </row>
    <row r="62" spans="2:2" ht="10.5" customHeight="1" x14ac:dyDescent="0.25">
      <c r="B62" s="291" t="s">
        <v>2258</v>
      </c>
    </row>
    <row r="63" spans="2:2" ht="10.5" customHeight="1" x14ac:dyDescent="0.25">
      <c r="B63" s="291" t="s">
        <v>2259</v>
      </c>
    </row>
    <row r="64" spans="2:2" ht="10.5" customHeight="1" x14ac:dyDescent="0.25">
      <c r="B64" s="291" t="s">
        <v>2260</v>
      </c>
    </row>
    <row r="65" spans="2:2" ht="10.5" customHeight="1" x14ac:dyDescent="0.25">
      <c r="B65" s="291" t="s">
        <v>2261</v>
      </c>
    </row>
    <row r="66" spans="2:2" ht="10.5" customHeight="1" x14ac:dyDescent="0.25">
      <c r="B66" s="291" t="s">
        <v>2262</v>
      </c>
    </row>
    <row r="67" spans="2:2" ht="10.5" customHeight="1" x14ac:dyDescent="0.25">
      <c r="B67" s="291" t="s">
        <v>2263</v>
      </c>
    </row>
    <row r="68" spans="2:2" ht="10.5" customHeight="1" x14ac:dyDescent="0.25">
      <c r="B68" s="291" t="s">
        <v>2264</v>
      </c>
    </row>
    <row r="69" spans="2:2" ht="10.5" customHeight="1" x14ac:dyDescent="0.25">
      <c r="B69" s="291" t="s">
        <v>2265</v>
      </c>
    </row>
    <row r="70" spans="2:2" ht="10.5" customHeight="1" x14ac:dyDescent="0.25">
      <c r="B70" s="291" t="s">
        <v>2266</v>
      </c>
    </row>
    <row r="71" spans="2:2" ht="10.5" customHeight="1" x14ac:dyDescent="0.25">
      <c r="B71" s="291" t="s">
        <v>2267</v>
      </c>
    </row>
    <row r="72" spans="2:2" ht="10.5" customHeight="1" x14ac:dyDescent="0.25">
      <c r="B72" s="291" t="s">
        <v>2268</v>
      </c>
    </row>
    <row r="73" spans="2:2" ht="10.5" customHeight="1" x14ac:dyDescent="0.25">
      <c r="B73" s="291" t="s">
        <v>2269</v>
      </c>
    </row>
    <row r="74" spans="2:2" ht="10.5" customHeight="1" x14ac:dyDescent="0.25">
      <c r="B74" s="291" t="s">
        <v>2270</v>
      </c>
    </row>
    <row r="75" spans="2:2" ht="10.5" customHeight="1" x14ac:dyDescent="0.25">
      <c r="B75" s="291" t="s">
        <v>2271</v>
      </c>
    </row>
    <row r="76" spans="2:2" ht="10.5" customHeight="1" x14ac:dyDescent="0.25">
      <c r="B76" s="291" t="s">
        <v>2272</v>
      </c>
    </row>
    <row r="77" spans="2:2" ht="10.5" customHeight="1" x14ac:dyDescent="0.25">
      <c r="B77" s="291" t="s">
        <v>2273</v>
      </c>
    </row>
    <row r="78" spans="2:2" ht="10.5" customHeight="1" x14ac:dyDescent="0.25">
      <c r="B78" s="291" t="s">
        <v>2274</v>
      </c>
    </row>
    <row r="79" spans="2:2" ht="10.5" customHeight="1" x14ac:dyDescent="0.25">
      <c r="B79" s="291" t="s">
        <v>2275</v>
      </c>
    </row>
    <row r="80" spans="2:2" ht="10.5" customHeight="1" x14ac:dyDescent="0.25">
      <c r="B80" s="291" t="s">
        <v>2276</v>
      </c>
    </row>
    <row r="81" spans="2:2" ht="10.5" customHeight="1" x14ac:dyDescent="0.25">
      <c r="B81" s="291" t="s">
        <v>2277</v>
      </c>
    </row>
    <row r="82" spans="2:2" ht="10.5" customHeight="1" x14ac:dyDescent="0.25">
      <c r="B82" s="291" t="s">
        <v>2278</v>
      </c>
    </row>
    <row r="83" spans="2:2" ht="10.5" customHeight="1" x14ac:dyDescent="0.25">
      <c r="B83" s="291" t="s">
        <v>2279</v>
      </c>
    </row>
    <row r="84" spans="2:2" ht="10.5" customHeight="1" x14ac:dyDescent="0.25">
      <c r="B84" s="291" t="s">
        <v>2280</v>
      </c>
    </row>
    <row r="85" spans="2:2" ht="10.5" customHeight="1" x14ac:dyDescent="0.25">
      <c r="B85" s="291" t="s">
        <v>2281</v>
      </c>
    </row>
    <row r="86" spans="2:2" ht="10.5" customHeight="1" x14ac:dyDescent="0.25">
      <c r="B86" s="291" t="s">
        <v>2282</v>
      </c>
    </row>
    <row r="87" spans="2:2" ht="10.5" customHeight="1" x14ac:dyDescent="0.25">
      <c r="B87" s="291" t="s">
        <v>2283</v>
      </c>
    </row>
    <row r="88" spans="2:2" ht="10.5" customHeight="1" x14ac:dyDescent="0.25">
      <c r="B88" s="291" t="s">
        <v>2284</v>
      </c>
    </row>
    <row r="89" spans="2:2" ht="10.5" customHeight="1" x14ac:dyDescent="0.25">
      <c r="B89" s="291" t="s">
        <v>2285</v>
      </c>
    </row>
    <row r="90" spans="2:2" ht="10.5" customHeight="1" x14ac:dyDescent="0.25">
      <c r="B90" s="291" t="s">
        <v>2286</v>
      </c>
    </row>
    <row r="91" spans="2:2" ht="10.5" customHeight="1" x14ac:dyDescent="0.25">
      <c r="B91" s="291" t="s">
        <v>2287</v>
      </c>
    </row>
    <row r="92" spans="2:2" ht="10.5" customHeight="1" x14ac:dyDescent="0.25">
      <c r="B92" s="291" t="s">
        <v>2288</v>
      </c>
    </row>
    <row r="93" spans="2:2" ht="10.5" customHeight="1" x14ac:dyDescent="0.25">
      <c r="B93" s="291" t="s">
        <v>2289</v>
      </c>
    </row>
    <row r="94" spans="2:2" ht="10.5" customHeight="1" x14ac:dyDescent="0.25">
      <c r="B94" s="291" t="s">
        <v>2290</v>
      </c>
    </row>
    <row r="95" spans="2:2" ht="10.5" customHeight="1" x14ac:dyDescent="0.25">
      <c r="B95" s="291" t="s">
        <v>2291</v>
      </c>
    </row>
    <row r="96" spans="2:2" ht="10.5" customHeight="1" x14ac:dyDescent="0.25">
      <c r="B96" s="291" t="s">
        <v>2292</v>
      </c>
    </row>
    <row r="97" spans="2:2" ht="10.5" customHeight="1" x14ac:dyDescent="0.25">
      <c r="B97" s="291" t="s">
        <v>2293</v>
      </c>
    </row>
    <row r="98" spans="2:2" ht="10.5" customHeight="1" x14ac:dyDescent="0.25">
      <c r="B98" s="291" t="s">
        <v>2294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7" ht="11.25" customHeight="1" x14ac:dyDescent="0.25">
      <c r="A1" s="8" t="s">
        <v>1112</v>
      </c>
      <c r="B1" t="s">
        <v>2295</v>
      </c>
      <c r="C1" t="s">
        <v>19</v>
      </c>
      <c r="D1" t="s">
        <v>21</v>
      </c>
      <c r="E1" t="s">
        <v>23</v>
      </c>
      <c r="F1" t="s">
        <v>59</v>
      </c>
      <c r="G1" t="s">
        <v>2296</v>
      </c>
    </row>
    <row r="2" spans="1:7" ht="10.5" customHeight="1" x14ac:dyDescent="0.25">
      <c r="A2" s="291" t="s">
        <v>48</v>
      </c>
      <c r="B2" t="s">
        <v>2295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111</v>
      </c>
      <c r="C3" t="s">
        <v>20</v>
      </c>
      <c r="D3" t="s">
        <v>22</v>
      </c>
      <c r="E3" t="s">
        <v>24</v>
      </c>
      <c r="G3" t="s">
        <v>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2" ht="11.25" customHeight="1" x14ac:dyDescent="0.25">
      <c r="A1" s="244" t="s">
        <v>1109</v>
      </c>
      <c r="B1" t="s">
        <v>1110</v>
      </c>
    </row>
    <row r="2" spans="1:2" ht="10.5" customHeight="1" x14ac:dyDescent="0.25">
      <c r="A2" s="291" t="s">
        <v>1111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32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3" ht="11.25" customHeight="1" x14ac:dyDescent="0.25">
      <c r="A1" s="8" t="s">
        <v>1112</v>
      </c>
      <c r="B1" s="353" t="s">
        <v>1113</v>
      </c>
      <c r="C1" s="353" t="s">
        <v>64</v>
      </c>
      <c r="D1" s="353" t="s">
        <v>1114</v>
      </c>
      <c r="E1" s="353" t="s">
        <v>65</v>
      </c>
      <c r="F1" s="353" t="s">
        <v>66</v>
      </c>
      <c r="G1" s="353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2297</v>
      </c>
    </row>
    <row r="2" spans="1:13" ht="10.5" customHeight="1" x14ac:dyDescent="0.25">
      <c r="A2" s="291" t="s">
        <v>48</v>
      </c>
      <c r="B2" t="s">
        <v>1123</v>
      </c>
      <c r="C2" t="s">
        <v>1124</v>
      </c>
      <c r="D2" t="s">
        <v>1125</v>
      </c>
      <c r="E2" t="s">
        <v>1126</v>
      </c>
      <c r="F2" t="s">
        <v>1127</v>
      </c>
      <c r="G2" t="s">
        <v>18</v>
      </c>
      <c r="H2" t="s">
        <v>51</v>
      </c>
      <c r="I2" t="s">
        <v>49</v>
      </c>
      <c r="J2" t="s">
        <v>50</v>
      </c>
      <c r="K2" t="s">
        <v>1128</v>
      </c>
      <c r="L2" t="s">
        <v>2298</v>
      </c>
      <c r="M2" t="s">
        <v>31</v>
      </c>
    </row>
    <row r="3" spans="1:13" ht="10.5" customHeight="1" x14ac:dyDescent="0.25">
      <c r="B3" t="s">
        <v>15</v>
      </c>
      <c r="G3">
        <v>31705104</v>
      </c>
      <c r="H3" t="s">
        <v>1135</v>
      </c>
      <c r="I3" t="s">
        <v>1136</v>
      </c>
      <c r="J3" t="s">
        <v>1137</v>
      </c>
      <c r="K3" t="s">
        <v>1138</v>
      </c>
      <c r="L3" t="s">
        <v>2276</v>
      </c>
      <c r="M3">
        <v>7885000699</v>
      </c>
    </row>
    <row r="4" spans="1:13" ht="10.5" customHeight="1" x14ac:dyDescent="0.25">
      <c r="B4" t="s">
        <v>15</v>
      </c>
      <c r="G4">
        <v>26358477</v>
      </c>
      <c r="H4" t="s">
        <v>1144</v>
      </c>
      <c r="I4" t="s">
        <v>1145</v>
      </c>
      <c r="J4" t="s">
        <v>1146</v>
      </c>
      <c r="K4" t="s">
        <v>1147</v>
      </c>
      <c r="L4" t="s">
        <v>2202</v>
      </c>
      <c r="M4">
        <v>7884860057</v>
      </c>
    </row>
    <row r="5" spans="1:13" ht="10.5" customHeight="1" x14ac:dyDescent="0.25">
      <c r="B5" t="s">
        <v>15</v>
      </c>
      <c r="G5">
        <v>26358403</v>
      </c>
      <c r="H5" t="s">
        <v>1148</v>
      </c>
      <c r="I5" t="s">
        <v>1149</v>
      </c>
      <c r="J5" t="s">
        <v>1150</v>
      </c>
      <c r="K5" t="s">
        <v>1151</v>
      </c>
      <c r="L5" t="s">
        <v>2292</v>
      </c>
      <c r="M5">
        <v>7887611652</v>
      </c>
    </row>
    <row r="6" spans="1:13" ht="10.5" customHeight="1" x14ac:dyDescent="0.25">
      <c r="B6" t="s">
        <v>15</v>
      </c>
      <c r="G6">
        <v>26358280</v>
      </c>
      <c r="H6" t="s">
        <v>1152</v>
      </c>
      <c r="I6" t="s">
        <v>1153</v>
      </c>
      <c r="J6" t="s">
        <v>1154</v>
      </c>
      <c r="K6" t="s">
        <v>1155</v>
      </c>
      <c r="L6" t="s">
        <v>28</v>
      </c>
      <c r="M6">
        <v>7889135134</v>
      </c>
    </row>
    <row r="7" spans="1:13" ht="10.5" customHeight="1" x14ac:dyDescent="0.25">
      <c r="B7" t="s">
        <v>15</v>
      </c>
      <c r="G7">
        <v>26358279</v>
      </c>
      <c r="H7" t="s">
        <v>1156</v>
      </c>
      <c r="I7" t="s">
        <v>1157</v>
      </c>
      <c r="J7" t="s">
        <v>1158</v>
      </c>
      <c r="K7" t="s">
        <v>1159</v>
      </c>
      <c r="L7" t="s">
        <v>2202</v>
      </c>
      <c r="M7">
        <v>7889131699</v>
      </c>
    </row>
    <row r="8" spans="1:13" ht="10.5" customHeight="1" x14ac:dyDescent="0.25">
      <c r="B8" t="s">
        <v>15</v>
      </c>
      <c r="G8">
        <v>26373616</v>
      </c>
      <c r="H8" t="s">
        <v>1160</v>
      </c>
      <c r="I8" t="s">
        <v>1161</v>
      </c>
      <c r="J8" t="s">
        <v>1162</v>
      </c>
      <c r="K8" t="s">
        <v>1163</v>
      </c>
      <c r="L8" t="s">
        <v>2202</v>
      </c>
      <c r="M8">
        <v>7884799888</v>
      </c>
    </row>
    <row r="9" spans="1:13" ht="10.5" customHeight="1" x14ac:dyDescent="0.25">
      <c r="B9" t="s">
        <v>15</v>
      </c>
      <c r="G9">
        <v>26358464</v>
      </c>
      <c r="H9" t="s">
        <v>1167</v>
      </c>
      <c r="I9" t="s">
        <v>1168</v>
      </c>
      <c r="J9" t="s">
        <v>1137</v>
      </c>
      <c r="K9" t="s">
        <v>1169</v>
      </c>
      <c r="L9" t="s">
        <v>2202</v>
      </c>
      <c r="M9">
        <v>7885035472</v>
      </c>
    </row>
    <row r="10" spans="1:13" ht="10.5" customHeight="1" x14ac:dyDescent="0.25">
      <c r="B10" t="s">
        <v>15</v>
      </c>
      <c r="G10">
        <v>31314742</v>
      </c>
      <c r="H10" t="s">
        <v>1170</v>
      </c>
      <c r="I10" t="s">
        <v>1171</v>
      </c>
      <c r="J10" t="s">
        <v>1162</v>
      </c>
      <c r="K10" t="s">
        <v>1172</v>
      </c>
      <c r="L10" t="s">
        <v>28</v>
      </c>
      <c r="M10">
        <v>7884807090</v>
      </c>
    </row>
    <row r="11" spans="1:13" ht="10.5" customHeight="1" x14ac:dyDescent="0.25">
      <c r="B11" t="s">
        <v>15</v>
      </c>
      <c r="G11">
        <v>26373593</v>
      </c>
      <c r="H11" t="s">
        <v>1176</v>
      </c>
      <c r="I11" t="s">
        <v>1177</v>
      </c>
      <c r="J11" t="s">
        <v>1178</v>
      </c>
      <c r="K11" t="s">
        <v>1179</v>
      </c>
      <c r="L11" t="s">
        <v>2202</v>
      </c>
      <c r="M11">
        <v>7884657408</v>
      </c>
    </row>
    <row r="12" spans="1:13" ht="10.5" customHeight="1" x14ac:dyDescent="0.25">
      <c r="B12" t="s">
        <v>15</v>
      </c>
      <c r="G12">
        <v>26358364</v>
      </c>
      <c r="H12" t="s">
        <v>1186</v>
      </c>
      <c r="I12" t="s">
        <v>1187</v>
      </c>
      <c r="J12" t="s">
        <v>1188</v>
      </c>
      <c r="K12" t="s">
        <v>1189</v>
      </c>
      <c r="L12" t="s">
        <v>28</v>
      </c>
      <c r="M12">
        <v>7885001849</v>
      </c>
    </row>
    <row r="13" spans="1:13" ht="10.5" customHeight="1" x14ac:dyDescent="0.25">
      <c r="B13" t="s">
        <v>15</v>
      </c>
      <c r="G13">
        <v>26569426</v>
      </c>
      <c r="H13" t="s">
        <v>1190</v>
      </c>
      <c r="I13" t="s">
        <v>1191</v>
      </c>
      <c r="J13" t="s">
        <v>1192</v>
      </c>
      <c r="K13" t="s">
        <v>1193</v>
      </c>
      <c r="L13" t="s">
        <v>28</v>
      </c>
      <c r="M13">
        <v>7884809785</v>
      </c>
    </row>
    <row r="14" spans="1:13" ht="10.5" customHeight="1" x14ac:dyDescent="0.25">
      <c r="B14" t="s">
        <v>15</v>
      </c>
      <c r="G14">
        <v>26358272</v>
      </c>
      <c r="H14" t="s">
        <v>1194</v>
      </c>
      <c r="I14" t="s">
        <v>1195</v>
      </c>
      <c r="J14" t="s">
        <v>1196</v>
      </c>
      <c r="K14" t="s">
        <v>1197</v>
      </c>
      <c r="L14" t="s">
        <v>28</v>
      </c>
      <c r="M14">
        <v>7884829987</v>
      </c>
    </row>
    <row r="15" spans="1:13" ht="10.5" customHeight="1" x14ac:dyDescent="0.25">
      <c r="B15" t="s">
        <v>15</v>
      </c>
      <c r="G15">
        <v>31258691</v>
      </c>
      <c r="H15" t="s">
        <v>1198</v>
      </c>
      <c r="I15" t="s">
        <v>1199</v>
      </c>
      <c r="J15" t="s">
        <v>1200</v>
      </c>
      <c r="K15" t="s">
        <v>1201</v>
      </c>
      <c r="L15" t="s">
        <v>28</v>
      </c>
      <c r="M15">
        <v>7884808862</v>
      </c>
    </row>
    <row r="16" spans="1:13" ht="10.5" customHeight="1" x14ac:dyDescent="0.25">
      <c r="B16" t="s">
        <v>15</v>
      </c>
      <c r="G16">
        <v>31063349</v>
      </c>
      <c r="H16" t="s">
        <v>1202</v>
      </c>
      <c r="I16" t="s">
        <v>1203</v>
      </c>
      <c r="J16" t="s">
        <v>1204</v>
      </c>
      <c r="K16" t="s">
        <v>1205</v>
      </c>
      <c r="L16" t="s">
        <v>2202</v>
      </c>
      <c r="M16">
        <v>7884853741</v>
      </c>
    </row>
    <row r="17" spans="2:13" ht="10.5" customHeight="1" x14ac:dyDescent="0.25">
      <c r="B17" t="s">
        <v>15</v>
      </c>
      <c r="G17">
        <v>26358397</v>
      </c>
      <c r="H17" t="s">
        <v>1206</v>
      </c>
      <c r="I17" t="s">
        <v>1207</v>
      </c>
      <c r="J17" t="s">
        <v>1150</v>
      </c>
      <c r="K17" t="s">
        <v>1208</v>
      </c>
      <c r="L17" t="s">
        <v>2202</v>
      </c>
      <c r="M17">
        <v>7884987574</v>
      </c>
    </row>
    <row r="18" spans="2:13" ht="10.5" customHeight="1" x14ac:dyDescent="0.25">
      <c r="B18" t="s">
        <v>15</v>
      </c>
      <c r="G18">
        <v>26358281</v>
      </c>
      <c r="H18" t="s">
        <v>1209</v>
      </c>
      <c r="I18" t="s">
        <v>1210</v>
      </c>
      <c r="J18" t="s">
        <v>1158</v>
      </c>
      <c r="K18" t="s">
        <v>1211</v>
      </c>
      <c r="L18" t="s">
        <v>28</v>
      </c>
      <c r="M18">
        <v>7889137734</v>
      </c>
    </row>
    <row r="19" spans="2:13" ht="10.5" customHeight="1" x14ac:dyDescent="0.25">
      <c r="B19" t="s">
        <v>15</v>
      </c>
      <c r="G19">
        <v>26358393</v>
      </c>
      <c r="H19" t="s">
        <v>1215</v>
      </c>
      <c r="I19" t="s">
        <v>1216</v>
      </c>
      <c r="J19" t="s">
        <v>1150</v>
      </c>
      <c r="K19" t="s">
        <v>1217</v>
      </c>
      <c r="L19" t="s">
        <v>28</v>
      </c>
      <c r="M19">
        <v>7884965391</v>
      </c>
    </row>
    <row r="20" spans="2:13" ht="10.5" customHeight="1" x14ac:dyDescent="0.25">
      <c r="B20" t="s">
        <v>15</v>
      </c>
      <c r="G20">
        <v>26358385</v>
      </c>
      <c r="H20" t="s">
        <v>1218</v>
      </c>
      <c r="I20" t="s">
        <v>1219</v>
      </c>
      <c r="J20" t="s">
        <v>1220</v>
      </c>
      <c r="K20" t="s">
        <v>1221</v>
      </c>
      <c r="L20" t="s">
        <v>28</v>
      </c>
      <c r="M20">
        <v>7884989885</v>
      </c>
    </row>
    <row r="21" spans="2:13" ht="10.5" customHeight="1" x14ac:dyDescent="0.25">
      <c r="B21" t="s">
        <v>15</v>
      </c>
      <c r="G21">
        <v>26358270</v>
      </c>
      <c r="H21" t="s">
        <v>1222</v>
      </c>
      <c r="I21" t="s">
        <v>1223</v>
      </c>
      <c r="J21" t="s">
        <v>1196</v>
      </c>
      <c r="K21" t="s">
        <v>1224</v>
      </c>
      <c r="L21" t="s">
        <v>28</v>
      </c>
      <c r="M21">
        <v>7884786320</v>
      </c>
    </row>
    <row r="22" spans="2:13" ht="10.5" customHeight="1" x14ac:dyDescent="0.25">
      <c r="B22" t="s">
        <v>15</v>
      </c>
      <c r="G22">
        <v>26555642</v>
      </c>
      <c r="H22" t="s">
        <v>1225</v>
      </c>
      <c r="I22" t="s">
        <v>1226</v>
      </c>
      <c r="J22" t="s">
        <v>1150</v>
      </c>
      <c r="K22" t="s">
        <v>1227</v>
      </c>
      <c r="L22" t="s">
        <v>2202</v>
      </c>
      <c r="M22">
        <v>7884873180</v>
      </c>
    </row>
    <row r="23" spans="2:13" ht="10.5" customHeight="1" x14ac:dyDescent="0.25">
      <c r="B23" t="s">
        <v>15</v>
      </c>
      <c r="G23">
        <v>30844713</v>
      </c>
      <c r="H23" t="s">
        <v>1228</v>
      </c>
      <c r="I23" t="s">
        <v>1229</v>
      </c>
      <c r="J23" t="s">
        <v>1230</v>
      </c>
      <c r="K23" t="s">
        <v>1231</v>
      </c>
      <c r="L23" t="s">
        <v>28</v>
      </c>
      <c r="M23">
        <v>7887602461</v>
      </c>
    </row>
    <row r="24" spans="2:13" ht="10.5" customHeight="1" x14ac:dyDescent="0.25">
      <c r="B24" t="s">
        <v>15</v>
      </c>
      <c r="G24">
        <v>26358179</v>
      </c>
      <c r="H24" t="s">
        <v>1232</v>
      </c>
      <c r="I24" t="s">
        <v>1233</v>
      </c>
      <c r="J24" t="s">
        <v>1234</v>
      </c>
      <c r="K24" t="s">
        <v>1235</v>
      </c>
      <c r="L24" t="s">
        <v>28</v>
      </c>
      <c r="M24">
        <v>7884851109</v>
      </c>
    </row>
    <row r="25" spans="2:13" ht="10.5" customHeight="1" x14ac:dyDescent="0.25">
      <c r="B25" t="s">
        <v>15</v>
      </c>
      <c r="G25">
        <v>26358394</v>
      </c>
      <c r="H25" t="s">
        <v>1236</v>
      </c>
      <c r="I25" t="s">
        <v>1237</v>
      </c>
      <c r="J25" t="s">
        <v>1150</v>
      </c>
      <c r="K25" t="s">
        <v>1238</v>
      </c>
      <c r="L25" t="s">
        <v>2202</v>
      </c>
      <c r="M25">
        <v>7884854136</v>
      </c>
    </row>
    <row r="26" spans="2:13" ht="10.5" customHeight="1" x14ac:dyDescent="0.25">
      <c r="B26" t="s">
        <v>15</v>
      </c>
      <c r="G26">
        <v>26358469</v>
      </c>
      <c r="H26" t="s">
        <v>1239</v>
      </c>
      <c r="I26" t="s">
        <v>1240</v>
      </c>
      <c r="J26" t="s">
        <v>24</v>
      </c>
      <c r="K26" t="s">
        <v>1241</v>
      </c>
      <c r="L26" t="s">
        <v>28</v>
      </c>
      <c r="M26">
        <v>7885019736</v>
      </c>
    </row>
    <row r="27" spans="2:13" ht="10.5" customHeight="1" x14ac:dyDescent="0.25">
      <c r="B27" t="s">
        <v>15</v>
      </c>
      <c r="G27">
        <v>31023931</v>
      </c>
      <c r="H27" t="s">
        <v>1242</v>
      </c>
      <c r="I27" t="s">
        <v>1243</v>
      </c>
      <c r="J27" t="s">
        <v>1244</v>
      </c>
      <c r="K27" t="s">
        <v>1245</v>
      </c>
      <c r="L27" t="s">
        <v>2202</v>
      </c>
      <c r="M27">
        <v>7885046009</v>
      </c>
    </row>
    <row r="28" spans="2:13" ht="10.5" customHeight="1" x14ac:dyDescent="0.25">
      <c r="B28" t="s">
        <v>15</v>
      </c>
      <c r="G28">
        <v>27566839</v>
      </c>
      <c r="H28" t="s">
        <v>1248</v>
      </c>
      <c r="I28" t="s">
        <v>1243</v>
      </c>
      <c r="J28" t="s">
        <v>1249</v>
      </c>
      <c r="K28" t="s">
        <v>1245</v>
      </c>
      <c r="L28" t="s">
        <v>2202</v>
      </c>
      <c r="M28">
        <v>7885046857</v>
      </c>
    </row>
    <row r="29" spans="2:13" ht="10.5" customHeight="1" x14ac:dyDescent="0.25">
      <c r="B29" t="s">
        <v>15</v>
      </c>
      <c r="G29">
        <v>31538730</v>
      </c>
      <c r="H29" t="s">
        <v>1250</v>
      </c>
      <c r="I29" t="s">
        <v>1243</v>
      </c>
      <c r="J29" t="s">
        <v>1251</v>
      </c>
      <c r="K29" t="s">
        <v>1245</v>
      </c>
      <c r="L29" t="s">
        <v>2254</v>
      </c>
      <c r="M29">
        <v>7885044185</v>
      </c>
    </row>
    <row r="30" spans="2:13" ht="10.5" customHeight="1" x14ac:dyDescent="0.25">
      <c r="B30" t="s">
        <v>15</v>
      </c>
      <c r="G30">
        <v>31538777</v>
      </c>
      <c r="H30" t="s">
        <v>1252</v>
      </c>
      <c r="I30" t="s">
        <v>1243</v>
      </c>
      <c r="J30" t="s">
        <v>1253</v>
      </c>
      <c r="K30" t="s">
        <v>1245</v>
      </c>
      <c r="L30" t="s">
        <v>2254</v>
      </c>
      <c r="M30">
        <v>7885052076</v>
      </c>
    </row>
    <row r="31" spans="2:13" ht="10.5" customHeight="1" x14ac:dyDescent="0.25">
      <c r="B31" t="s">
        <v>15</v>
      </c>
      <c r="G31">
        <v>27968016</v>
      </c>
      <c r="H31" t="s">
        <v>1254</v>
      </c>
      <c r="I31" t="s">
        <v>1243</v>
      </c>
      <c r="J31" t="s">
        <v>1255</v>
      </c>
      <c r="K31" t="s">
        <v>1245</v>
      </c>
      <c r="L31" t="s">
        <v>2202</v>
      </c>
      <c r="M31">
        <v>7885049551</v>
      </c>
    </row>
    <row r="32" spans="2:13" ht="10.5" customHeight="1" x14ac:dyDescent="0.25">
      <c r="B32" t="s">
        <v>15</v>
      </c>
      <c r="G32">
        <v>31171901</v>
      </c>
      <c r="H32" t="s">
        <v>1256</v>
      </c>
      <c r="I32" t="s">
        <v>1243</v>
      </c>
      <c r="J32" t="s">
        <v>1257</v>
      </c>
      <c r="K32" t="s">
        <v>1245</v>
      </c>
      <c r="L32" t="s">
        <v>2202</v>
      </c>
      <c r="M32">
        <v>7885049003</v>
      </c>
    </row>
    <row r="33" spans="2:13" ht="10.5" customHeight="1" x14ac:dyDescent="0.25">
      <c r="B33" t="s">
        <v>15</v>
      </c>
      <c r="G33">
        <v>28007548</v>
      </c>
      <c r="H33" t="s">
        <v>1258</v>
      </c>
      <c r="I33" t="s">
        <v>1243</v>
      </c>
      <c r="J33" t="s">
        <v>1259</v>
      </c>
      <c r="K33" t="s">
        <v>1245</v>
      </c>
      <c r="L33" t="s">
        <v>2202</v>
      </c>
      <c r="M33">
        <v>7885044802</v>
      </c>
    </row>
    <row r="34" spans="2:13" ht="10.5" customHeight="1" x14ac:dyDescent="0.25">
      <c r="B34" t="s">
        <v>15</v>
      </c>
      <c r="G34">
        <v>26358399</v>
      </c>
      <c r="H34" t="s">
        <v>1260</v>
      </c>
      <c r="I34" t="s">
        <v>1261</v>
      </c>
      <c r="J34" t="s">
        <v>1150</v>
      </c>
      <c r="K34" t="s">
        <v>1262</v>
      </c>
      <c r="L34" t="s">
        <v>28</v>
      </c>
      <c r="M34">
        <v>7885001453</v>
      </c>
    </row>
    <row r="35" spans="2:13" ht="10.5" customHeight="1" x14ac:dyDescent="0.25">
      <c r="B35" t="s">
        <v>15</v>
      </c>
      <c r="G35">
        <v>26555359</v>
      </c>
      <c r="H35" t="s">
        <v>1263</v>
      </c>
      <c r="I35" t="s">
        <v>1264</v>
      </c>
      <c r="J35" t="s">
        <v>1265</v>
      </c>
      <c r="K35" t="s">
        <v>1266</v>
      </c>
      <c r="L35" t="s">
        <v>28</v>
      </c>
      <c r="M35">
        <v>7889436327</v>
      </c>
    </row>
    <row r="36" spans="2:13" ht="10.5" customHeight="1" x14ac:dyDescent="0.25">
      <c r="B36" t="s">
        <v>15</v>
      </c>
      <c r="G36">
        <v>26555361</v>
      </c>
      <c r="H36" t="s">
        <v>1272</v>
      </c>
      <c r="I36" t="s">
        <v>1273</v>
      </c>
      <c r="J36" t="s">
        <v>1265</v>
      </c>
      <c r="K36" t="s">
        <v>1274</v>
      </c>
      <c r="L36" t="s">
        <v>28</v>
      </c>
      <c r="M36">
        <v>7889437675</v>
      </c>
    </row>
    <row r="37" spans="2:13" ht="10.5" customHeight="1" x14ac:dyDescent="0.25">
      <c r="B37" t="s">
        <v>15</v>
      </c>
      <c r="G37">
        <v>26358408</v>
      </c>
      <c r="H37" t="s">
        <v>1275</v>
      </c>
      <c r="I37" t="s">
        <v>1276</v>
      </c>
      <c r="J37" t="s">
        <v>1150</v>
      </c>
      <c r="K37" t="s">
        <v>1277</v>
      </c>
      <c r="L37" t="s">
        <v>28</v>
      </c>
      <c r="M37">
        <v>7884860873</v>
      </c>
    </row>
    <row r="38" spans="2:13" ht="10.5" customHeight="1" x14ac:dyDescent="0.25">
      <c r="B38" t="s">
        <v>15</v>
      </c>
      <c r="G38">
        <v>26358184</v>
      </c>
      <c r="H38" t="s">
        <v>1278</v>
      </c>
      <c r="I38" t="s">
        <v>1279</v>
      </c>
      <c r="J38" t="s">
        <v>1280</v>
      </c>
      <c r="K38" t="s">
        <v>1281</v>
      </c>
      <c r="L38" t="s">
        <v>28</v>
      </c>
      <c r="M38">
        <v>7884799426</v>
      </c>
    </row>
    <row r="39" spans="2:13" ht="10.5" customHeight="1" x14ac:dyDescent="0.25">
      <c r="B39" t="s">
        <v>15</v>
      </c>
      <c r="G39">
        <v>27585148</v>
      </c>
      <c r="H39" t="s">
        <v>1282</v>
      </c>
      <c r="I39" t="s">
        <v>1283</v>
      </c>
      <c r="J39" t="s">
        <v>1220</v>
      </c>
      <c r="K39" t="s">
        <v>1284</v>
      </c>
      <c r="L39" t="s">
        <v>28</v>
      </c>
      <c r="M39">
        <v>7884967385</v>
      </c>
    </row>
    <row r="40" spans="2:13" ht="10.5" customHeight="1" x14ac:dyDescent="0.25">
      <c r="B40" t="s">
        <v>15</v>
      </c>
      <c r="G40">
        <v>26358197</v>
      </c>
      <c r="H40" t="s">
        <v>1285</v>
      </c>
      <c r="I40" t="s">
        <v>1286</v>
      </c>
      <c r="J40" t="s">
        <v>1287</v>
      </c>
      <c r="K40" t="s">
        <v>1288</v>
      </c>
      <c r="L40" t="s">
        <v>28</v>
      </c>
      <c r="M40">
        <v>7885042402</v>
      </c>
    </row>
    <row r="41" spans="2:13" ht="10.5" customHeight="1" x14ac:dyDescent="0.25">
      <c r="B41" t="s">
        <v>15</v>
      </c>
      <c r="G41">
        <v>26358282</v>
      </c>
      <c r="H41" t="s">
        <v>1289</v>
      </c>
      <c r="I41" t="s">
        <v>1290</v>
      </c>
      <c r="J41" t="s">
        <v>1158</v>
      </c>
      <c r="K41" t="s">
        <v>1291</v>
      </c>
      <c r="L41" t="s">
        <v>28</v>
      </c>
      <c r="M41">
        <v>7889128406</v>
      </c>
    </row>
    <row r="42" spans="2:13" ht="10.5" customHeight="1" x14ac:dyDescent="0.25">
      <c r="B42" t="s">
        <v>15</v>
      </c>
      <c r="G42">
        <v>26358413</v>
      </c>
      <c r="H42" t="s">
        <v>1292</v>
      </c>
      <c r="I42" t="s">
        <v>1293</v>
      </c>
      <c r="J42" t="s">
        <v>1294</v>
      </c>
      <c r="K42" t="s">
        <v>1295</v>
      </c>
      <c r="L42" t="s">
        <v>28</v>
      </c>
      <c r="M42">
        <v>7884859245</v>
      </c>
    </row>
    <row r="43" spans="2:13" ht="10.5" customHeight="1" x14ac:dyDescent="0.25">
      <c r="B43" t="s">
        <v>15</v>
      </c>
      <c r="G43">
        <v>26358409</v>
      </c>
      <c r="H43" t="s">
        <v>1296</v>
      </c>
      <c r="I43" t="s">
        <v>1297</v>
      </c>
      <c r="J43" t="s">
        <v>1294</v>
      </c>
      <c r="K43" t="s">
        <v>1298</v>
      </c>
      <c r="L43" t="s">
        <v>28</v>
      </c>
      <c r="M43">
        <v>7886611796</v>
      </c>
    </row>
    <row r="44" spans="2:13" ht="10.5" customHeight="1" x14ac:dyDescent="0.25">
      <c r="B44" t="s">
        <v>15</v>
      </c>
      <c r="G44">
        <v>28148693</v>
      </c>
      <c r="H44" t="s">
        <v>1299</v>
      </c>
      <c r="I44" t="s">
        <v>1300</v>
      </c>
      <c r="J44" t="s">
        <v>1294</v>
      </c>
      <c r="K44" t="s">
        <v>1301</v>
      </c>
      <c r="L44" t="s">
        <v>28</v>
      </c>
      <c r="M44">
        <v>7884962623</v>
      </c>
    </row>
    <row r="45" spans="2:13" ht="10.5" customHeight="1" x14ac:dyDescent="0.25">
      <c r="B45" t="s">
        <v>15</v>
      </c>
      <c r="G45">
        <v>26825363</v>
      </c>
      <c r="H45" t="s">
        <v>1306</v>
      </c>
      <c r="I45" t="s">
        <v>1307</v>
      </c>
      <c r="J45" t="s">
        <v>1308</v>
      </c>
      <c r="K45" t="s">
        <v>1309</v>
      </c>
      <c r="L45" t="s">
        <v>2203</v>
      </c>
      <c r="M45">
        <v>7889138545</v>
      </c>
    </row>
    <row r="46" spans="2:13" ht="10.5" customHeight="1" x14ac:dyDescent="0.25">
      <c r="B46" t="s">
        <v>15</v>
      </c>
      <c r="G46">
        <v>26358190</v>
      </c>
      <c r="H46" t="s">
        <v>1310</v>
      </c>
      <c r="I46" t="s">
        <v>1311</v>
      </c>
      <c r="J46" t="s">
        <v>1312</v>
      </c>
      <c r="K46" t="s">
        <v>1313</v>
      </c>
      <c r="L46" t="s">
        <v>2285</v>
      </c>
      <c r="M46">
        <v>7884790714</v>
      </c>
    </row>
    <row r="47" spans="2:13" ht="10.5" customHeight="1" x14ac:dyDescent="0.25">
      <c r="B47" t="s">
        <v>15</v>
      </c>
      <c r="G47">
        <v>31253577</v>
      </c>
      <c r="H47" t="s">
        <v>1318</v>
      </c>
      <c r="I47" t="s">
        <v>1319</v>
      </c>
      <c r="J47" t="s">
        <v>1320</v>
      </c>
      <c r="K47" t="s">
        <v>1321</v>
      </c>
      <c r="L47" t="s">
        <v>2286</v>
      </c>
      <c r="M47">
        <v>7885007360</v>
      </c>
    </row>
    <row r="48" spans="2:13" ht="10.5" customHeight="1" x14ac:dyDescent="0.25">
      <c r="B48" t="s">
        <v>15</v>
      </c>
      <c r="G48">
        <v>26358225</v>
      </c>
      <c r="H48" t="s">
        <v>1322</v>
      </c>
      <c r="I48" t="s">
        <v>1323</v>
      </c>
      <c r="J48" t="s">
        <v>1324</v>
      </c>
      <c r="K48" t="s">
        <v>1325</v>
      </c>
      <c r="L48" t="s">
        <v>2286</v>
      </c>
      <c r="M48">
        <v>7884859291</v>
      </c>
    </row>
    <row r="49" spans="2:13" ht="10.5" customHeight="1" x14ac:dyDescent="0.25">
      <c r="B49" t="s">
        <v>15</v>
      </c>
      <c r="G49">
        <v>27980367</v>
      </c>
      <c r="H49" t="s">
        <v>1326</v>
      </c>
      <c r="I49" t="s">
        <v>1327</v>
      </c>
      <c r="J49" t="s">
        <v>1328</v>
      </c>
      <c r="K49" t="s">
        <v>1329</v>
      </c>
      <c r="L49" t="s">
        <v>2286</v>
      </c>
      <c r="M49">
        <v>7884706256</v>
      </c>
    </row>
    <row r="50" spans="2:13" ht="10.5" customHeight="1" x14ac:dyDescent="0.25">
      <c r="B50" t="s">
        <v>15</v>
      </c>
      <c r="G50">
        <v>26358119</v>
      </c>
      <c r="H50" t="s">
        <v>1330</v>
      </c>
      <c r="I50" t="s">
        <v>1331</v>
      </c>
      <c r="J50" t="s">
        <v>1332</v>
      </c>
      <c r="K50" t="s">
        <v>1333</v>
      </c>
      <c r="L50" t="s">
        <v>2286</v>
      </c>
      <c r="M50">
        <v>7884665437</v>
      </c>
    </row>
    <row r="51" spans="2:13" ht="10.5" customHeight="1" x14ac:dyDescent="0.25">
      <c r="B51" t="s">
        <v>15</v>
      </c>
      <c r="G51">
        <v>27579733</v>
      </c>
      <c r="H51" t="s">
        <v>1334</v>
      </c>
      <c r="I51" t="s">
        <v>1335</v>
      </c>
      <c r="J51" t="s">
        <v>1192</v>
      </c>
      <c r="K51" t="s">
        <v>1336</v>
      </c>
      <c r="L51" t="s">
        <v>2286</v>
      </c>
      <c r="M51">
        <v>7884827123</v>
      </c>
    </row>
    <row r="52" spans="2:13" ht="10.5" customHeight="1" x14ac:dyDescent="0.25">
      <c r="B52" t="s">
        <v>15</v>
      </c>
      <c r="G52">
        <v>26358243</v>
      </c>
      <c r="H52" t="s">
        <v>1337</v>
      </c>
      <c r="I52" t="s">
        <v>1338</v>
      </c>
      <c r="J52" t="s">
        <v>1339</v>
      </c>
      <c r="K52" t="s">
        <v>1340</v>
      </c>
      <c r="L52" t="s">
        <v>2286</v>
      </c>
      <c r="M52">
        <v>7884935009</v>
      </c>
    </row>
    <row r="53" spans="2:13" ht="10.5" customHeight="1" x14ac:dyDescent="0.25">
      <c r="B53" t="s">
        <v>15</v>
      </c>
      <c r="G53">
        <v>31036531</v>
      </c>
      <c r="H53" t="s">
        <v>1341</v>
      </c>
      <c r="I53" t="s">
        <v>1342</v>
      </c>
      <c r="J53" t="s">
        <v>1220</v>
      </c>
      <c r="K53" t="s">
        <v>1343</v>
      </c>
      <c r="L53" t="s">
        <v>2286</v>
      </c>
      <c r="M53">
        <v>7884873653</v>
      </c>
    </row>
    <row r="54" spans="2:13" ht="10.5" customHeight="1" x14ac:dyDescent="0.25">
      <c r="B54" t="s">
        <v>15</v>
      </c>
      <c r="G54">
        <v>26555218</v>
      </c>
      <c r="H54" t="s">
        <v>1347</v>
      </c>
      <c r="I54" t="s">
        <v>1348</v>
      </c>
      <c r="J54" t="s">
        <v>1200</v>
      </c>
      <c r="K54" t="s">
        <v>1349</v>
      </c>
      <c r="L54" t="s">
        <v>2286</v>
      </c>
      <c r="M54">
        <v>7884813249</v>
      </c>
    </row>
    <row r="55" spans="2:13" ht="10.5" customHeight="1" x14ac:dyDescent="0.25">
      <c r="B55" t="s">
        <v>15</v>
      </c>
      <c r="G55">
        <v>26358374</v>
      </c>
      <c r="H55" t="s">
        <v>1350</v>
      </c>
      <c r="I55" t="s">
        <v>1351</v>
      </c>
      <c r="J55" t="s">
        <v>1188</v>
      </c>
      <c r="K55" t="s">
        <v>1352</v>
      </c>
      <c r="L55" t="s">
        <v>2287</v>
      </c>
      <c r="M55">
        <v>7885002267</v>
      </c>
    </row>
    <row r="56" spans="2:13" ht="10.5" customHeight="1" x14ac:dyDescent="0.25">
      <c r="B56" t="s">
        <v>15</v>
      </c>
      <c r="G56">
        <v>26808802</v>
      </c>
      <c r="H56" t="s">
        <v>1353</v>
      </c>
      <c r="I56" t="s">
        <v>1354</v>
      </c>
      <c r="J56" t="s">
        <v>1355</v>
      </c>
      <c r="K56" t="s">
        <v>1356</v>
      </c>
      <c r="L56" t="s">
        <v>2202</v>
      </c>
      <c r="M56">
        <v>7884880890</v>
      </c>
    </row>
    <row r="57" spans="2:13" ht="10.5" customHeight="1" x14ac:dyDescent="0.25">
      <c r="B57" t="s">
        <v>15</v>
      </c>
      <c r="G57">
        <v>26634205</v>
      </c>
      <c r="H57" t="s">
        <v>1357</v>
      </c>
      <c r="I57" t="s">
        <v>1358</v>
      </c>
      <c r="J57" t="s">
        <v>1304</v>
      </c>
      <c r="K57" t="s">
        <v>1359</v>
      </c>
      <c r="L57" t="s">
        <v>2271</v>
      </c>
      <c r="M57">
        <v>7884797889</v>
      </c>
    </row>
    <row r="58" spans="2:13" ht="10.5" customHeight="1" x14ac:dyDescent="0.25">
      <c r="B58" t="s">
        <v>15</v>
      </c>
      <c r="G58">
        <v>26555546</v>
      </c>
      <c r="H58" t="s">
        <v>1360</v>
      </c>
      <c r="I58" t="s">
        <v>1361</v>
      </c>
      <c r="J58" t="s">
        <v>24</v>
      </c>
      <c r="K58" t="s">
        <v>1362</v>
      </c>
      <c r="L58" t="s">
        <v>28</v>
      </c>
      <c r="M58">
        <v>7885020573</v>
      </c>
    </row>
    <row r="59" spans="2:13" ht="10.5" customHeight="1" x14ac:dyDescent="0.25">
      <c r="B59" t="s">
        <v>15</v>
      </c>
      <c r="G59">
        <v>26322355</v>
      </c>
      <c r="H59" t="s">
        <v>20</v>
      </c>
      <c r="I59" t="s">
        <v>22</v>
      </c>
      <c r="J59" t="s">
        <v>24</v>
      </c>
      <c r="K59" t="s">
        <v>26</v>
      </c>
      <c r="L59" t="s">
        <v>28</v>
      </c>
      <c r="M59">
        <v>7884933923</v>
      </c>
    </row>
    <row r="60" spans="2:13" ht="10.5" customHeight="1" x14ac:dyDescent="0.25">
      <c r="B60" t="s">
        <v>15</v>
      </c>
      <c r="G60">
        <v>26358476</v>
      </c>
      <c r="H60" t="s">
        <v>1363</v>
      </c>
      <c r="I60" t="s">
        <v>1364</v>
      </c>
      <c r="J60" t="s">
        <v>1146</v>
      </c>
      <c r="K60" t="s">
        <v>1365</v>
      </c>
      <c r="L60" t="s">
        <v>28</v>
      </c>
      <c r="M60">
        <v>7884963779</v>
      </c>
    </row>
    <row r="61" spans="2:13" ht="10.5" customHeight="1" x14ac:dyDescent="0.25">
      <c r="B61" t="s">
        <v>15</v>
      </c>
      <c r="G61">
        <v>28870867</v>
      </c>
      <c r="H61" t="s">
        <v>1366</v>
      </c>
      <c r="I61" t="s">
        <v>1367</v>
      </c>
      <c r="J61" t="s">
        <v>1368</v>
      </c>
      <c r="K61" t="s">
        <v>1369</v>
      </c>
      <c r="L61" t="s">
        <v>2263</v>
      </c>
      <c r="M61">
        <v>7884796041</v>
      </c>
    </row>
    <row r="62" spans="2:13" ht="10.5" customHeight="1" x14ac:dyDescent="0.25">
      <c r="B62" t="s">
        <v>15</v>
      </c>
      <c r="G62">
        <v>28868794</v>
      </c>
      <c r="H62" t="s">
        <v>1378</v>
      </c>
      <c r="I62" t="s">
        <v>1379</v>
      </c>
      <c r="J62" t="s">
        <v>1368</v>
      </c>
      <c r="K62" t="s">
        <v>1380</v>
      </c>
      <c r="L62" t="s">
        <v>2263</v>
      </c>
      <c r="M62">
        <v>7884786021</v>
      </c>
    </row>
    <row r="63" spans="2:13" ht="10.5" customHeight="1" x14ac:dyDescent="0.25">
      <c r="B63" t="s">
        <v>15</v>
      </c>
      <c r="G63">
        <v>27713249</v>
      </c>
      <c r="H63" t="s">
        <v>1381</v>
      </c>
      <c r="I63" t="s">
        <v>1307</v>
      </c>
      <c r="J63" t="s">
        <v>1382</v>
      </c>
      <c r="K63" t="s">
        <v>1309</v>
      </c>
      <c r="L63" t="s">
        <v>2203</v>
      </c>
      <c r="M63">
        <v>7889135542</v>
      </c>
    </row>
    <row r="64" spans="2:13" ht="10.5" customHeight="1" x14ac:dyDescent="0.25">
      <c r="B64" t="s">
        <v>15</v>
      </c>
      <c r="G64">
        <v>26551350</v>
      </c>
      <c r="H64" t="s">
        <v>1387</v>
      </c>
      <c r="I64" t="s">
        <v>1388</v>
      </c>
      <c r="J64" t="s">
        <v>1385</v>
      </c>
      <c r="K64" t="s">
        <v>1389</v>
      </c>
      <c r="L64" t="s">
        <v>2290</v>
      </c>
      <c r="M64">
        <v>7884742778</v>
      </c>
    </row>
    <row r="65" spans="2:13" ht="10.5" customHeight="1" x14ac:dyDescent="0.25">
      <c r="B65" t="s">
        <v>15</v>
      </c>
      <c r="G65">
        <v>29648861</v>
      </c>
      <c r="H65" t="s">
        <v>1390</v>
      </c>
      <c r="I65" t="s">
        <v>1391</v>
      </c>
      <c r="J65" t="s">
        <v>1392</v>
      </c>
      <c r="K65" t="s">
        <v>1393</v>
      </c>
      <c r="L65" t="s">
        <v>2271</v>
      </c>
      <c r="M65">
        <v>7884761885</v>
      </c>
    </row>
    <row r="66" spans="2:13" ht="10.5" customHeight="1" x14ac:dyDescent="0.25">
      <c r="B66" t="s">
        <v>15</v>
      </c>
      <c r="G66">
        <v>26373529</v>
      </c>
      <c r="H66" t="s">
        <v>1394</v>
      </c>
      <c r="I66" t="s">
        <v>1395</v>
      </c>
      <c r="J66" t="s">
        <v>1287</v>
      </c>
      <c r="K66" t="s">
        <v>1396</v>
      </c>
      <c r="L66" t="s">
        <v>2271</v>
      </c>
      <c r="M66">
        <v>7884868278</v>
      </c>
    </row>
    <row r="67" spans="2:13" ht="10.5" customHeight="1" x14ac:dyDescent="0.25">
      <c r="B67" t="s">
        <v>15</v>
      </c>
      <c r="G67">
        <v>28942141</v>
      </c>
      <c r="H67" t="s">
        <v>1397</v>
      </c>
      <c r="I67" t="s">
        <v>1398</v>
      </c>
      <c r="J67" t="s">
        <v>1234</v>
      </c>
      <c r="K67" t="s">
        <v>1399</v>
      </c>
      <c r="L67" t="s">
        <v>2271</v>
      </c>
      <c r="M67">
        <v>7884841945</v>
      </c>
    </row>
    <row r="68" spans="2:13" ht="10.5" customHeight="1" x14ac:dyDescent="0.25">
      <c r="B68" t="s">
        <v>15</v>
      </c>
      <c r="G68">
        <v>31521764</v>
      </c>
      <c r="H68" t="s">
        <v>1400</v>
      </c>
      <c r="I68" t="s">
        <v>1401</v>
      </c>
      <c r="J68" t="s">
        <v>1287</v>
      </c>
      <c r="K68" t="s">
        <v>1402</v>
      </c>
      <c r="L68" t="s">
        <v>2271</v>
      </c>
      <c r="M68">
        <v>7884934323</v>
      </c>
    </row>
    <row r="69" spans="2:13" ht="10.5" customHeight="1" x14ac:dyDescent="0.25">
      <c r="B69" t="s">
        <v>15</v>
      </c>
      <c r="G69">
        <v>26358144</v>
      </c>
      <c r="H69" t="s">
        <v>1403</v>
      </c>
      <c r="I69" t="s">
        <v>1404</v>
      </c>
      <c r="J69" t="s">
        <v>1405</v>
      </c>
      <c r="K69" t="s">
        <v>1406</v>
      </c>
      <c r="L69" t="s">
        <v>2271</v>
      </c>
      <c r="M69">
        <v>7884787406</v>
      </c>
    </row>
    <row r="70" spans="2:13" ht="10.5" customHeight="1" x14ac:dyDescent="0.25">
      <c r="B70" t="s">
        <v>15</v>
      </c>
      <c r="G70">
        <v>26358307</v>
      </c>
      <c r="H70" t="s">
        <v>1407</v>
      </c>
      <c r="I70" t="s">
        <v>1408</v>
      </c>
      <c r="J70" t="s">
        <v>1200</v>
      </c>
      <c r="K70" t="s">
        <v>1409</v>
      </c>
      <c r="L70" t="s">
        <v>2271</v>
      </c>
      <c r="M70">
        <v>7884811208</v>
      </c>
    </row>
    <row r="71" spans="2:13" ht="10.5" customHeight="1" x14ac:dyDescent="0.25">
      <c r="B71" t="s">
        <v>15</v>
      </c>
      <c r="G71">
        <v>26373492</v>
      </c>
      <c r="H71" t="s">
        <v>1410</v>
      </c>
      <c r="I71" t="s">
        <v>1411</v>
      </c>
      <c r="J71" t="s">
        <v>1280</v>
      </c>
      <c r="K71" t="s">
        <v>1412</v>
      </c>
      <c r="L71" t="s">
        <v>2271</v>
      </c>
      <c r="M71">
        <v>7884842026</v>
      </c>
    </row>
    <row r="72" spans="2:13" ht="10.5" customHeight="1" x14ac:dyDescent="0.25">
      <c r="B72" t="s">
        <v>15</v>
      </c>
      <c r="G72">
        <v>27965842</v>
      </c>
      <c r="H72" t="s">
        <v>1413</v>
      </c>
      <c r="I72" t="s">
        <v>1414</v>
      </c>
      <c r="J72" t="s">
        <v>1192</v>
      </c>
      <c r="K72" t="s">
        <v>1415</v>
      </c>
      <c r="L72" t="s">
        <v>2271</v>
      </c>
      <c r="M72">
        <v>7884787524</v>
      </c>
    </row>
    <row r="73" spans="2:13" ht="10.5" customHeight="1" x14ac:dyDescent="0.25">
      <c r="B73" t="s">
        <v>15</v>
      </c>
      <c r="G73">
        <v>31543727</v>
      </c>
      <c r="H73" t="s">
        <v>1416</v>
      </c>
      <c r="I73" t="s">
        <v>1417</v>
      </c>
      <c r="J73" t="s">
        <v>1418</v>
      </c>
      <c r="K73" t="s">
        <v>1419</v>
      </c>
      <c r="L73" t="s">
        <v>2271</v>
      </c>
      <c r="M73">
        <v>7884829435</v>
      </c>
    </row>
    <row r="74" spans="2:13" ht="10.5" customHeight="1" x14ac:dyDescent="0.25">
      <c r="B74" t="s">
        <v>15</v>
      </c>
      <c r="G74">
        <v>26652819</v>
      </c>
      <c r="H74" t="s">
        <v>1420</v>
      </c>
      <c r="I74" t="s">
        <v>1421</v>
      </c>
      <c r="J74" t="s">
        <v>1178</v>
      </c>
      <c r="K74" t="s">
        <v>1422</v>
      </c>
      <c r="L74" t="s">
        <v>2271</v>
      </c>
      <c r="M74">
        <v>7889431349</v>
      </c>
    </row>
    <row r="75" spans="2:13" ht="10.5" customHeight="1" x14ac:dyDescent="0.25">
      <c r="B75" t="s">
        <v>15</v>
      </c>
      <c r="G75">
        <v>26373543</v>
      </c>
      <c r="H75" t="s">
        <v>1423</v>
      </c>
      <c r="I75" t="s">
        <v>1424</v>
      </c>
      <c r="J75" t="s">
        <v>1425</v>
      </c>
      <c r="K75" t="s">
        <v>1426</v>
      </c>
      <c r="L75" t="s">
        <v>2271</v>
      </c>
      <c r="M75">
        <v>7888483447</v>
      </c>
    </row>
    <row r="76" spans="2:13" ht="10.5" customHeight="1" x14ac:dyDescent="0.25">
      <c r="B76" t="s">
        <v>15</v>
      </c>
      <c r="G76">
        <v>31247110</v>
      </c>
      <c r="H76" t="s">
        <v>1427</v>
      </c>
      <c r="I76" t="s">
        <v>1428</v>
      </c>
      <c r="J76" t="s">
        <v>1429</v>
      </c>
      <c r="K76" t="s">
        <v>1430</v>
      </c>
      <c r="L76" t="s">
        <v>2271</v>
      </c>
      <c r="M76">
        <v>7884898151</v>
      </c>
    </row>
    <row r="77" spans="2:13" ht="10.5" customHeight="1" x14ac:dyDescent="0.25">
      <c r="B77" t="s">
        <v>15</v>
      </c>
      <c r="G77">
        <v>30855659</v>
      </c>
      <c r="H77" t="s">
        <v>1431</v>
      </c>
      <c r="I77" t="s">
        <v>1432</v>
      </c>
      <c r="J77" t="s">
        <v>1433</v>
      </c>
      <c r="K77" t="s">
        <v>1434</v>
      </c>
      <c r="L77" t="s">
        <v>2271</v>
      </c>
      <c r="M77">
        <v>7884810605</v>
      </c>
    </row>
    <row r="78" spans="2:13" ht="10.5" customHeight="1" x14ac:dyDescent="0.25">
      <c r="B78" t="s">
        <v>15</v>
      </c>
      <c r="G78">
        <v>26358098</v>
      </c>
      <c r="H78" t="s">
        <v>1435</v>
      </c>
      <c r="I78" t="s">
        <v>1436</v>
      </c>
      <c r="J78" t="s">
        <v>1328</v>
      </c>
      <c r="K78" t="s">
        <v>1437</v>
      </c>
      <c r="L78" t="s">
        <v>2271</v>
      </c>
      <c r="M78">
        <v>7884762332</v>
      </c>
    </row>
    <row r="79" spans="2:13" ht="10.5" customHeight="1" x14ac:dyDescent="0.25">
      <c r="B79" t="s">
        <v>15</v>
      </c>
      <c r="G79">
        <v>28871157</v>
      </c>
      <c r="H79" t="s">
        <v>1438</v>
      </c>
      <c r="I79" t="s">
        <v>1439</v>
      </c>
      <c r="J79" t="s">
        <v>1196</v>
      </c>
      <c r="K79" t="s">
        <v>1440</v>
      </c>
      <c r="L79" t="s">
        <v>2271</v>
      </c>
      <c r="M79">
        <v>7884801003</v>
      </c>
    </row>
    <row r="80" spans="2:13" ht="10.5" customHeight="1" x14ac:dyDescent="0.25">
      <c r="B80" t="s">
        <v>15</v>
      </c>
      <c r="G80">
        <v>27201619</v>
      </c>
      <c r="H80" t="s">
        <v>1441</v>
      </c>
      <c r="I80" t="s">
        <v>1442</v>
      </c>
      <c r="J80" t="s">
        <v>1192</v>
      </c>
      <c r="K80" t="s">
        <v>1443</v>
      </c>
      <c r="L80" t="s">
        <v>2271</v>
      </c>
      <c r="M80">
        <v>7884844438</v>
      </c>
    </row>
    <row r="81" spans="2:13" ht="10.5" customHeight="1" x14ac:dyDescent="0.25">
      <c r="B81" t="s">
        <v>15</v>
      </c>
      <c r="G81">
        <v>26358220</v>
      </c>
      <c r="H81" t="s">
        <v>1444</v>
      </c>
      <c r="I81" t="s">
        <v>1445</v>
      </c>
      <c r="J81" t="s">
        <v>1425</v>
      </c>
      <c r="K81" t="s">
        <v>1446</v>
      </c>
      <c r="L81" t="s">
        <v>2271</v>
      </c>
      <c r="M81">
        <v>7884866664</v>
      </c>
    </row>
    <row r="82" spans="2:13" ht="10.5" customHeight="1" x14ac:dyDescent="0.25">
      <c r="B82" t="s">
        <v>15</v>
      </c>
      <c r="G82">
        <v>28449409</v>
      </c>
      <c r="H82" t="s">
        <v>1447</v>
      </c>
      <c r="I82" t="s">
        <v>1448</v>
      </c>
      <c r="J82" t="s">
        <v>1418</v>
      </c>
      <c r="K82" t="s">
        <v>1449</v>
      </c>
      <c r="L82" t="s">
        <v>2271</v>
      </c>
      <c r="M82">
        <v>7889130021</v>
      </c>
    </row>
    <row r="83" spans="2:13" ht="10.5" customHeight="1" x14ac:dyDescent="0.25">
      <c r="B83" t="s">
        <v>15</v>
      </c>
      <c r="G83">
        <v>28005091</v>
      </c>
      <c r="H83" t="s">
        <v>1450</v>
      </c>
      <c r="I83" t="s">
        <v>1451</v>
      </c>
      <c r="J83" t="s">
        <v>1418</v>
      </c>
      <c r="K83" t="s">
        <v>1452</v>
      </c>
      <c r="L83" t="s">
        <v>2271</v>
      </c>
      <c r="M83">
        <v>7889136854</v>
      </c>
    </row>
    <row r="84" spans="2:13" ht="10.5" customHeight="1" x14ac:dyDescent="0.25">
      <c r="B84" t="s">
        <v>15</v>
      </c>
      <c r="G84">
        <v>26358324</v>
      </c>
      <c r="H84" t="s">
        <v>1453</v>
      </c>
      <c r="I84" t="s">
        <v>1454</v>
      </c>
      <c r="J84" t="s">
        <v>1418</v>
      </c>
      <c r="K84" t="s">
        <v>1455</v>
      </c>
      <c r="L84" t="s">
        <v>2271</v>
      </c>
      <c r="M84">
        <v>7889128816</v>
      </c>
    </row>
    <row r="85" spans="2:13" ht="10.5" customHeight="1" x14ac:dyDescent="0.25">
      <c r="B85" t="s">
        <v>15</v>
      </c>
      <c r="G85">
        <v>26358331</v>
      </c>
      <c r="H85" t="s">
        <v>1456</v>
      </c>
      <c r="I85" t="s">
        <v>1457</v>
      </c>
      <c r="J85" t="s">
        <v>1418</v>
      </c>
      <c r="K85" t="s">
        <v>1458</v>
      </c>
      <c r="L85" t="s">
        <v>2271</v>
      </c>
      <c r="M85">
        <v>7889139711</v>
      </c>
    </row>
    <row r="86" spans="2:13" ht="10.5" customHeight="1" x14ac:dyDescent="0.25">
      <c r="B86" t="s">
        <v>15</v>
      </c>
      <c r="G86">
        <v>26358329</v>
      </c>
      <c r="H86" t="s">
        <v>1459</v>
      </c>
      <c r="I86" t="s">
        <v>1460</v>
      </c>
      <c r="J86" t="s">
        <v>1418</v>
      </c>
      <c r="K86" t="s">
        <v>1461</v>
      </c>
      <c r="L86" t="s">
        <v>2271</v>
      </c>
      <c r="M86">
        <v>7889138946</v>
      </c>
    </row>
    <row r="87" spans="2:13" ht="10.5" customHeight="1" x14ac:dyDescent="0.25">
      <c r="B87" t="s">
        <v>15</v>
      </c>
      <c r="G87">
        <v>28147903</v>
      </c>
      <c r="H87" t="s">
        <v>1462</v>
      </c>
      <c r="I87" t="s">
        <v>1463</v>
      </c>
      <c r="J87" t="s">
        <v>1464</v>
      </c>
      <c r="K87" t="s">
        <v>1465</v>
      </c>
      <c r="L87" t="s">
        <v>2271</v>
      </c>
      <c r="M87">
        <v>7888029437</v>
      </c>
    </row>
    <row r="88" spans="2:13" ht="10.5" customHeight="1" x14ac:dyDescent="0.25">
      <c r="B88" t="s">
        <v>15</v>
      </c>
      <c r="G88">
        <v>26358335</v>
      </c>
      <c r="H88" t="s">
        <v>1466</v>
      </c>
      <c r="I88" t="s">
        <v>1467</v>
      </c>
      <c r="J88" t="s">
        <v>1418</v>
      </c>
      <c r="K88" t="s">
        <v>1468</v>
      </c>
      <c r="L88" t="s">
        <v>2271</v>
      </c>
      <c r="M88">
        <v>7889134317</v>
      </c>
    </row>
    <row r="89" spans="2:13" ht="10.5" customHeight="1" x14ac:dyDescent="0.25">
      <c r="B89" t="s">
        <v>15</v>
      </c>
      <c r="G89">
        <v>31266429</v>
      </c>
      <c r="H89" t="s">
        <v>1469</v>
      </c>
      <c r="I89" t="s">
        <v>1470</v>
      </c>
      <c r="J89" t="s">
        <v>1471</v>
      </c>
      <c r="K89" t="s">
        <v>1472</v>
      </c>
      <c r="L89" t="s">
        <v>2271</v>
      </c>
      <c r="M89">
        <v>7889488944</v>
      </c>
    </row>
    <row r="90" spans="2:13" ht="10.5" customHeight="1" x14ac:dyDescent="0.25">
      <c r="B90" t="s">
        <v>15</v>
      </c>
      <c r="G90">
        <v>28871911</v>
      </c>
      <c r="H90" t="s">
        <v>1473</v>
      </c>
      <c r="I90" t="s">
        <v>1474</v>
      </c>
      <c r="J90" t="s">
        <v>1312</v>
      </c>
      <c r="K90" t="s">
        <v>1475</v>
      </c>
      <c r="L90" t="s">
        <v>2271</v>
      </c>
      <c r="M90">
        <v>7884828321</v>
      </c>
    </row>
    <row r="91" spans="2:13" ht="10.5" customHeight="1" x14ac:dyDescent="0.25">
      <c r="B91" t="s">
        <v>15</v>
      </c>
      <c r="G91">
        <v>26552168</v>
      </c>
      <c r="H91" t="s">
        <v>1476</v>
      </c>
      <c r="I91" t="s">
        <v>1477</v>
      </c>
      <c r="J91" t="s">
        <v>1478</v>
      </c>
      <c r="K91" t="s">
        <v>1479</v>
      </c>
      <c r="L91" t="s">
        <v>2271</v>
      </c>
      <c r="M91">
        <v>7884968233</v>
      </c>
    </row>
    <row r="92" spans="2:13" ht="10.5" customHeight="1" x14ac:dyDescent="0.25">
      <c r="B92" t="s">
        <v>15</v>
      </c>
      <c r="G92">
        <v>30354230</v>
      </c>
      <c r="H92" t="s">
        <v>1480</v>
      </c>
      <c r="I92" t="s">
        <v>1481</v>
      </c>
      <c r="J92" t="s">
        <v>1178</v>
      </c>
      <c r="K92" t="s">
        <v>1482</v>
      </c>
      <c r="L92" t="s">
        <v>2271</v>
      </c>
      <c r="M92">
        <v>7888065960</v>
      </c>
    </row>
    <row r="93" spans="2:13" ht="10.5" customHeight="1" x14ac:dyDescent="0.25">
      <c r="B93" t="s">
        <v>15</v>
      </c>
      <c r="G93">
        <v>26358265</v>
      </c>
      <c r="H93" t="s">
        <v>1483</v>
      </c>
      <c r="I93" t="s">
        <v>1484</v>
      </c>
      <c r="J93" t="s">
        <v>1478</v>
      </c>
      <c r="K93" t="s">
        <v>1485</v>
      </c>
      <c r="L93" t="s">
        <v>2271</v>
      </c>
      <c r="M93">
        <v>7884899249</v>
      </c>
    </row>
    <row r="94" spans="2:13" ht="10.5" customHeight="1" x14ac:dyDescent="0.25">
      <c r="B94" t="s">
        <v>15</v>
      </c>
      <c r="G94">
        <v>31158286</v>
      </c>
      <c r="H94" t="s">
        <v>1486</v>
      </c>
      <c r="I94" t="s">
        <v>1487</v>
      </c>
      <c r="J94" t="s">
        <v>1464</v>
      </c>
      <c r="K94" t="s">
        <v>1488</v>
      </c>
      <c r="L94" t="s">
        <v>2271</v>
      </c>
      <c r="M94">
        <v>7888020312</v>
      </c>
    </row>
    <row r="95" spans="2:13" ht="10.5" customHeight="1" x14ac:dyDescent="0.25">
      <c r="B95" t="s">
        <v>15</v>
      </c>
      <c r="G95">
        <v>31314620</v>
      </c>
      <c r="H95" t="s">
        <v>1489</v>
      </c>
      <c r="I95" t="s">
        <v>1490</v>
      </c>
      <c r="J95" t="s">
        <v>1178</v>
      </c>
      <c r="K95" t="s">
        <v>1491</v>
      </c>
      <c r="L95" t="s">
        <v>2271</v>
      </c>
      <c r="M95">
        <v>7889427678</v>
      </c>
    </row>
    <row r="96" spans="2:13" ht="10.5" customHeight="1" x14ac:dyDescent="0.25">
      <c r="B96" t="s">
        <v>15</v>
      </c>
      <c r="G96">
        <v>27839234</v>
      </c>
      <c r="H96" t="s">
        <v>1492</v>
      </c>
      <c r="I96" t="s">
        <v>1493</v>
      </c>
      <c r="J96" t="s">
        <v>1178</v>
      </c>
      <c r="K96" t="s">
        <v>1494</v>
      </c>
      <c r="L96" t="s">
        <v>2271</v>
      </c>
      <c r="M96">
        <v>7884651633</v>
      </c>
    </row>
    <row r="97" spans="2:13" ht="10.5" customHeight="1" x14ac:dyDescent="0.25">
      <c r="B97" t="s">
        <v>15</v>
      </c>
      <c r="G97">
        <v>31205512</v>
      </c>
      <c r="H97" t="s">
        <v>1495</v>
      </c>
      <c r="I97" t="s">
        <v>1496</v>
      </c>
      <c r="J97" t="s">
        <v>1497</v>
      </c>
      <c r="K97" t="s">
        <v>1498</v>
      </c>
      <c r="L97" t="s">
        <v>2271</v>
      </c>
      <c r="M97">
        <v>7885007422</v>
      </c>
    </row>
    <row r="98" spans="2:13" ht="10.5" customHeight="1" x14ac:dyDescent="0.25">
      <c r="B98" t="s">
        <v>15</v>
      </c>
      <c r="G98">
        <v>30382083</v>
      </c>
      <c r="H98" t="s">
        <v>1499</v>
      </c>
      <c r="I98" t="s">
        <v>1500</v>
      </c>
      <c r="J98" t="s">
        <v>1328</v>
      </c>
      <c r="K98" t="s">
        <v>1501</v>
      </c>
      <c r="L98" t="s">
        <v>2271</v>
      </c>
      <c r="M98">
        <v>7884766044</v>
      </c>
    </row>
    <row r="99" spans="2:13" ht="10.5" customHeight="1" x14ac:dyDescent="0.25">
      <c r="B99" t="s">
        <v>15</v>
      </c>
      <c r="G99">
        <v>26373630</v>
      </c>
      <c r="H99" t="s">
        <v>1502</v>
      </c>
      <c r="I99" t="s">
        <v>1503</v>
      </c>
      <c r="J99" t="s">
        <v>1418</v>
      </c>
      <c r="K99" t="s">
        <v>1504</v>
      </c>
      <c r="L99" t="s">
        <v>2271</v>
      </c>
      <c r="M99">
        <v>7889136366</v>
      </c>
    </row>
    <row r="100" spans="2:13" ht="10.5" customHeight="1" x14ac:dyDescent="0.25">
      <c r="B100" t="s">
        <v>15</v>
      </c>
      <c r="G100">
        <v>31348885</v>
      </c>
      <c r="H100" t="s">
        <v>1505</v>
      </c>
      <c r="I100" t="s">
        <v>1506</v>
      </c>
      <c r="J100" t="s">
        <v>1507</v>
      </c>
      <c r="K100" t="s">
        <v>1508</v>
      </c>
      <c r="L100" t="s">
        <v>2271</v>
      </c>
      <c r="M100">
        <v>7889428893</v>
      </c>
    </row>
    <row r="101" spans="2:13" ht="10.5" customHeight="1" x14ac:dyDescent="0.25">
      <c r="B101" t="s">
        <v>15</v>
      </c>
      <c r="G101">
        <v>27573878</v>
      </c>
      <c r="H101" t="s">
        <v>1509</v>
      </c>
      <c r="I101" t="s">
        <v>1510</v>
      </c>
      <c r="J101" t="s">
        <v>1188</v>
      </c>
      <c r="K101" t="s">
        <v>1511</v>
      </c>
      <c r="L101" t="s">
        <v>2271</v>
      </c>
      <c r="M101">
        <v>7885041570</v>
      </c>
    </row>
    <row r="102" spans="2:13" ht="10.5" customHeight="1" x14ac:dyDescent="0.25">
      <c r="B102" t="s">
        <v>15</v>
      </c>
      <c r="G102">
        <v>26552019</v>
      </c>
      <c r="H102" t="s">
        <v>1512</v>
      </c>
      <c r="I102" t="s">
        <v>1513</v>
      </c>
      <c r="J102" t="s">
        <v>1514</v>
      </c>
      <c r="K102" t="s">
        <v>1515</v>
      </c>
      <c r="L102" t="s">
        <v>2271</v>
      </c>
      <c r="M102">
        <v>7884818807</v>
      </c>
    </row>
    <row r="103" spans="2:13" ht="10.5" customHeight="1" x14ac:dyDescent="0.25">
      <c r="B103" t="s">
        <v>15</v>
      </c>
      <c r="G103">
        <v>26358322</v>
      </c>
      <c r="H103" t="s">
        <v>1516</v>
      </c>
      <c r="I103" t="s">
        <v>1517</v>
      </c>
      <c r="J103" t="s">
        <v>1418</v>
      </c>
      <c r="K103" t="s">
        <v>1518</v>
      </c>
      <c r="L103" t="s">
        <v>2271</v>
      </c>
      <c r="M103">
        <v>7889499020</v>
      </c>
    </row>
    <row r="104" spans="2:13" ht="10.5" customHeight="1" x14ac:dyDescent="0.25">
      <c r="B104" t="s">
        <v>15</v>
      </c>
      <c r="G104">
        <v>26358221</v>
      </c>
      <c r="H104" t="s">
        <v>1519</v>
      </c>
      <c r="I104" t="s">
        <v>1520</v>
      </c>
      <c r="J104" t="s">
        <v>1425</v>
      </c>
      <c r="K104" t="s">
        <v>1521</v>
      </c>
      <c r="L104" t="s">
        <v>2271</v>
      </c>
      <c r="M104">
        <v>7884869232</v>
      </c>
    </row>
    <row r="105" spans="2:13" ht="10.5" customHeight="1" x14ac:dyDescent="0.25">
      <c r="B105" t="s">
        <v>15</v>
      </c>
      <c r="G105">
        <v>26358231</v>
      </c>
      <c r="H105" t="s">
        <v>1522</v>
      </c>
      <c r="I105" t="s">
        <v>1523</v>
      </c>
      <c r="J105" t="s">
        <v>1524</v>
      </c>
      <c r="K105" t="s">
        <v>1525</v>
      </c>
      <c r="L105" t="s">
        <v>2271</v>
      </c>
      <c r="M105">
        <v>7885042817</v>
      </c>
    </row>
    <row r="106" spans="2:13" ht="10.5" customHeight="1" x14ac:dyDescent="0.25">
      <c r="B106" t="s">
        <v>15</v>
      </c>
      <c r="G106">
        <v>26373388</v>
      </c>
      <c r="H106" t="s">
        <v>1526</v>
      </c>
      <c r="I106" t="s">
        <v>1527</v>
      </c>
      <c r="J106" t="s">
        <v>1528</v>
      </c>
      <c r="K106" t="s">
        <v>1529</v>
      </c>
      <c r="L106" t="s">
        <v>2271</v>
      </c>
      <c r="M106">
        <v>7884655056</v>
      </c>
    </row>
    <row r="107" spans="2:13" ht="10.5" customHeight="1" x14ac:dyDescent="0.25">
      <c r="B107" t="s">
        <v>15</v>
      </c>
      <c r="G107">
        <v>28053496</v>
      </c>
      <c r="H107" t="s">
        <v>1530</v>
      </c>
      <c r="I107" t="s">
        <v>1531</v>
      </c>
      <c r="J107" t="s">
        <v>1196</v>
      </c>
      <c r="K107" t="s">
        <v>1532</v>
      </c>
      <c r="L107" t="s">
        <v>2271</v>
      </c>
      <c r="M107">
        <v>7884804562</v>
      </c>
    </row>
    <row r="108" spans="2:13" ht="10.5" customHeight="1" x14ac:dyDescent="0.25">
      <c r="B108" t="s">
        <v>15</v>
      </c>
      <c r="G108">
        <v>26551775</v>
      </c>
      <c r="H108" t="s">
        <v>1533</v>
      </c>
      <c r="I108" t="s">
        <v>1534</v>
      </c>
      <c r="J108" t="s">
        <v>1320</v>
      </c>
      <c r="K108" t="s">
        <v>1535</v>
      </c>
      <c r="L108" t="s">
        <v>2271</v>
      </c>
      <c r="M108">
        <v>7884870208</v>
      </c>
    </row>
    <row r="109" spans="2:13" ht="10.5" customHeight="1" x14ac:dyDescent="0.25">
      <c r="B109" t="s">
        <v>15</v>
      </c>
      <c r="G109">
        <v>30872197</v>
      </c>
      <c r="H109" t="s">
        <v>1536</v>
      </c>
      <c r="I109" t="s">
        <v>1537</v>
      </c>
      <c r="J109" t="s">
        <v>1538</v>
      </c>
      <c r="K109" t="s">
        <v>1539</v>
      </c>
      <c r="L109" t="s">
        <v>2271</v>
      </c>
      <c r="M109">
        <v>7884821513</v>
      </c>
    </row>
    <row r="110" spans="2:13" ht="10.5" customHeight="1" x14ac:dyDescent="0.25">
      <c r="B110" t="s">
        <v>15</v>
      </c>
      <c r="G110">
        <v>26358255</v>
      </c>
      <c r="H110" t="s">
        <v>1540</v>
      </c>
      <c r="I110" t="s">
        <v>1541</v>
      </c>
      <c r="J110" t="s">
        <v>1542</v>
      </c>
      <c r="K110" t="s">
        <v>1543</v>
      </c>
      <c r="L110" t="s">
        <v>2271</v>
      </c>
      <c r="M110">
        <v>7884816810</v>
      </c>
    </row>
    <row r="111" spans="2:13" ht="10.5" customHeight="1" x14ac:dyDescent="0.25">
      <c r="B111" t="s">
        <v>15</v>
      </c>
      <c r="G111">
        <v>31258650</v>
      </c>
      <c r="H111" t="s">
        <v>1544</v>
      </c>
      <c r="I111" t="s">
        <v>1545</v>
      </c>
      <c r="J111" t="s">
        <v>1328</v>
      </c>
      <c r="K111" t="s">
        <v>1546</v>
      </c>
      <c r="L111" t="s">
        <v>2271</v>
      </c>
      <c r="M111">
        <v>7884668195</v>
      </c>
    </row>
    <row r="112" spans="2:13" ht="10.5" customHeight="1" x14ac:dyDescent="0.25">
      <c r="B112" t="s">
        <v>15</v>
      </c>
      <c r="G112">
        <v>27577563</v>
      </c>
      <c r="H112" t="s">
        <v>1547</v>
      </c>
      <c r="I112" t="s">
        <v>1548</v>
      </c>
      <c r="J112" t="s">
        <v>1549</v>
      </c>
      <c r="K112" t="s">
        <v>1550</v>
      </c>
      <c r="L112" t="s">
        <v>2271</v>
      </c>
      <c r="M112">
        <v>7884938244</v>
      </c>
    </row>
    <row r="113" spans="2:13" ht="10.5" customHeight="1" x14ac:dyDescent="0.25">
      <c r="B113" t="s">
        <v>15</v>
      </c>
      <c r="G113">
        <v>26373417</v>
      </c>
      <c r="H113" t="s">
        <v>1551</v>
      </c>
      <c r="I113" t="s">
        <v>1552</v>
      </c>
      <c r="J113" t="s">
        <v>1553</v>
      </c>
      <c r="K113" t="s">
        <v>1554</v>
      </c>
      <c r="L113" t="s">
        <v>2271</v>
      </c>
      <c r="M113">
        <v>7884779908</v>
      </c>
    </row>
    <row r="114" spans="2:13" ht="10.5" customHeight="1" x14ac:dyDescent="0.25">
      <c r="B114" t="s">
        <v>15</v>
      </c>
      <c r="G114">
        <v>26373427</v>
      </c>
      <c r="H114" t="s">
        <v>1555</v>
      </c>
      <c r="I114" t="s">
        <v>1556</v>
      </c>
      <c r="J114" t="s">
        <v>1332</v>
      </c>
      <c r="K114" t="s">
        <v>1557</v>
      </c>
      <c r="L114" t="s">
        <v>2271</v>
      </c>
      <c r="M114">
        <v>7884758826</v>
      </c>
    </row>
    <row r="115" spans="2:13" ht="10.5" customHeight="1" x14ac:dyDescent="0.25">
      <c r="B115" t="s">
        <v>15</v>
      </c>
      <c r="G115">
        <v>27633085</v>
      </c>
      <c r="H115" t="s">
        <v>1558</v>
      </c>
      <c r="I115" t="s">
        <v>1559</v>
      </c>
      <c r="J115" t="s">
        <v>1560</v>
      </c>
      <c r="K115" t="s">
        <v>1561</v>
      </c>
      <c r="L115" t="s">
        <v>2271</v>
      </c>
      <c r="M115">
        <v>7884761413</v>
      </c>
    </row>
    <row r="116" spans="2:13" ht="10.5" customHeight="1" x14ac:dyDescent="0.25">
      <c r="B116" t="s">
        <v>15</v>
      </c>
      <c r="G116">
        <v>28452082</v>
      </c>
      <c r="H116" t="s">
        <v>1562</v>
      </c>
      <c r="I116" t="s">
        <v>1563</v>
      </c>
      <c r="J116" t="s">
        <v>1418</v>
      </c>
      <c r="K116" t="s">
        <v>1564</v>
      </c>
      <c r="L116" t="s">
        <v>2271</v>
      </c>
      <c r="M116">
        <v>7889128827</v>
      </c>
    </row>
    <row r="117" spans="2:13" ht="10.5" customHeight="1" x14ac:dyDescent="0.25">
      <c r="B117" t="s">
        <v>15</v>
      </c>
      <c r="G117">
        <v>26553600</v>
      </c>
      <c r="H117" t="s">
        <v>1565</v>
      </c>
      <c r="I117" t="s">
        <v>1566</v>
      </c>
      <c r="J117" t="s">
        <v>1528</v>
      </c>
      <c r="K117" t="s">
        <v>1567</v>
      </c>
      <c r="L117" t="s">
        <v>2271</v>
      </c>
      <c r="M117">
        <v>7884657430</v>
      </c>
    </row>
    <row r="118" spans="2:13" ht="10.5" customHeight="1" x14ac:dyDescent="0.25">
      <c r="B118" t="s">
        <v>15</v>
      </c>
      <c r="G118">
        <v>26358297</v>
      </c>
      <c r="H118" t="s">
        <v>1568</v>
      </c>
      <c r="I118" t="s">
        <v>1569</v>
      </c>
      <c r="J118" t="s">
        <v>1570</v>
      </c>
      <c r="K118" t="s">
        <v>1571</v>
      </c>
      <c r="L118" t="s">
        <v>2271</v>
      </c>
      <c r="M118">
        <v>7884758424</v>
      </c>
    </row>
    <row r="119" spans="2:13" ht="10.5" customHeight="1" x14ac:dyDescent="0.25">
      <c r="B119" t="s">
        <v>15</v>
      </c>
      <c r="G119">
        <v>26358091</v>
      </c>
      <c r="H119" t="s">
        <v>1572</v>
      </c>
      <c r="I119" t="s">
        <v>1573</v>
      </c>
      <c r="J119" t="s">
        <v>1528</v>
      </c>
      <c r="K119" t="s">
        <v>1574</v>
      </c>
      <c r="L119" t="s">
        <v>2271</v>
      </c>
      <c r="M119">
        <v>7884665037</v>
      </c>
    </row>
    <row r="120" spans="2:13" ht="10.5" customHeight="1" x14ac:dyDescent="0.25">
      <c r="B120" t="s">
        <v>15</v>
      </c>
      <c r="G120">
        <v>26358426</v>
      </c>
      <c r="H120" t="s">
        <v>1575</v>
      </c>
      <c r="I120" t="s">
        <v>1576</v>
      </c>
      <c r="J120" t="s">
        <v>1137</v>
      </c>
      <c r="K120" t="s">
        <v>1577</v>
      </c>
      <c r="L120" t="s">
        <v>2282</v>
      </c>
      <c r="M120">
        <v>7885008967</v>
      </c>
    </row>
    <row r="121" spans="2:13" ht="10.5" customHeight="1" x14ac:dyDescent="0.25">
      <c r="B121" t="s">
        <v>15</v>
      </c>
      <c r="G121">
        <v>26358474</v>
      </c>
      <c r="H121" t="s">
        <v>1578</v>
      </c>
      <c r="I121" t="s">
        <v>1579</v>
      </c>
      <c r="J121" t="s">
        <v>1146</v>
      </c>
      <c r="K121" t="s">
        <v>1580</v>
      </c>
      <c r="L121" t="s">
        <v>2281</v>
      </c>
      <c r="M121">
        <v>7889132975</v>
      </c>
    </row>
    <row r="122" spans="2:13" ht="10.5" customHeight="1" x14ac:dyDescent="0.25">
      <c r="B122" t="s">
        <v>15</v>
      </c>
      <c r="G122">
        <v>26555250</v>
      </c>
      <c r="H122" t="s">
        <v>1581</v>
      </c>
      <c r="I122" t="s">
        <v>1582</v>
      </c>
      <c r="J122" t="s">
        <v>1583</v>
      </c>
      <c r="K122" t="s">
        <v>1584</v>
      </c>
      <c r="L122" t="s">
        <v>2270</v>
      </c>
      <c r="M122">
        <v>7884970306</v>
      </c>
    </row>
    <row r="123" spans="2:13" ht="10.5" customHeight="1" x14ac:dyDescent="0.25">
      <c r="B123" t="s">
        <v>15</v>
      </c>
      <c r="G123">
        <v>26555257</v>
      </c>
      <c r="H123" t="s">
        <v>1585</v>
      </c>
      <c r="I123" t="s">
        <v>1582</v>
      </c>
      <c r="J123" t="s">
        <v>1586</v>
      </c>
      <c r="K123" t="s">
        <v>1584</v>
      </c>
      <c r="L123" t="s">
        <v>2270</v>
      </c>
      <c r="M123">
        <v>7884962587</v>
      </c>
    </row>
    <row r="124" spans="2:13" ht="10.5" customHeight="1" x14ac:dyDescent="0.25">
      <c r="B124" t="s">
        <v>15</v>
      </c>
      <c r="G124">
        <v>26358400</v>
      </c>
      <c r="H124" t="s">
        <v>1587</v>
      </c>
      <c r="I124" t="s">
        <v>1588</v>
      </c>
      <c r="J124" t="s">
        <v>1150</v>
      </c>
      <c r="K124" t="s">
        <v>1589</v>
      </c>
      <c r="L124" t="s">
        <v>28</v>
      </c>
      <c r="M124">
        <v>7884871065</v>
      </c>
    </row>
    <row r="125" spans="2:13" ht="10.5" customHeight="1" x14ac:dyDescent="0.25">
      <c r="B125" t="s">
        <v>15</v>
      </c>
      <c r="G125">
        <v>26569255</v>
      </c>
      <c r="H125" t="s">
        <v>1590</v>
      </c>
      <c r="I125" t="s">
        <v>1591</v>
      </c>
      <c r="J125" t="s">
        <v>1592</v>
      </c>
      <c r="K125" t="s">
        <v>1593</v>
      </c>
      <c r="L125" t="s">
        <v>28</v>
      </c>
      <c r="M125">
        <v>7885020550</v>
      </c>
    </row>
    <row r="126" spans="2:13" ht="10.5" customHeight="1" x14ac:dyDescent="0.25">
      <c r="B126" t="s">
        <v>15</v>
      </c>
      <c r="G126">
        <v>26358171</v>
      </c>
      <c r="H126" t="s">
        <v>1594</v>
      </c>
      <c r="I126" t="s">
        <v>1595</v>
      </c>
      <c r="J126" t="s">
        <v>1464</v>
      </c>
      <c r="K126" t="s">
        <v>1596</v>
      </c>
      <c r="L126" t="s">
        <v>2202</v>
      </c>
      <c r="M126">
        <v>7888030068</v>
      </c>
    </row>
    <row r="127" spans="2:13" ht="10.5" customHeight="1" x14ac:dyDescent="0.25">
      <c r="B127" t="s">
        <v>15</v>
      </c>
      <c r="G127">
        <v>26555652</v>
      </c>
      <c r="H127" t="s">
        <v>1597</v>
      </c>
      <c r="I127" t="s">
        <v>1598</v>
      </c>
      <c r="J127" t="s">
        <v>1230</v>
      </c>
      <c r="K127" t="s">
        <v>1599</v>
      </c>
      <c r="L127" t="s">
        <v>2202</v>
      </c>
      <c r="M127">
        <v>7884970708</v>
      </c>
    </row>
    <row r="128" spans="2:13" ht="10.5" customHeight="1" x14ac:dyDescent="0.25">
      <c r="B128" t="s">
        <v>15</v>
      </c>
      <c r="G128">
        <v>26358214</v>
      </c>
      <c r="H128" t="s">
        <v>1603</v>
      </c>
      <c r="I128" t="s">
        <v>1604</v>
      </c>
      <c r="J128" t="s">
        <v>1605</v>
      </c>
      <c r="K128" t="s">
        <v>1606</v>
      </c>
      <c r="L128" t="s">
        <v>28</v>
      </c>
      <c r="M128">
        <v>7885010058</v>
      </c>
    </row>
    <row r="129" spans="2:13" ht="10.5" customHeight="1" x14ac:dyDescent="0.25">
      <c r="B129" t="s">
        <v>15</v>
      </c>
      <c r="G129">
        <v>31531172</v>
      </c>
      <c r="H129" t="s">
        <v>1607</v>
      </c>
      <c r="I129" t="s">
        <v>1608</v>
      </c>
      <c r="J129" t="s">
        <v>1592</v>
      </c>
      <c r="K129" t="s">
        <v>1609</v>
      </c>
      <c r="L129" t="s">
        <v>2203</v>
      </c>
      <c r="M129">
        <v>7884880086</v>
      </c>
    </row>
    <row r="130" spans="2:13" ht="10.5" customHeight="1" x14ac:dyDescent="0.25">
      <c r="B130" t="s">
        <v>15</v>
      </c>
      <c r="G130">
        <v>26358389</v>
      </c>
      <c r="H130" t="s">
        <v>1610</v>
      </c>
      <c r="I130" t="s">
        <v>1611</v>
      </c>
      <c r="J130" t="s">
        <v>1220</v>
      </c>
      <c r="K130" t="s">
        <v>1612</v>
      </c>
      <c r="L130" t="s">
        <v>2203</v>
      </c>
      <c r="M130">
        <v>7889444860</v>
      </c>
    </row>
    <row r="131" spans="2:13" ht="10.5" customHeight="1" x14ac:dyDescent="0.25">
      <c r="B131" t="s">
        <v>15</v>
      </c>
      <c r="G131">
        <v>26358283</v>
      </c>
      <c r="H131" t="s">
        <v>1615</v>
      </c>
      <c r="I131" t="s">
        <v>1307</v>
      </c>
      <c r="J131" t="s">
        <v>1158</v>
      </c>
      <c r="K131" t="s">
        <v>1309</v>
      </c>
      <c r="L131" t="s">
        <v>2203</v>
      </c>
      <c r="M131">
        <v>7889135592</v>
      </c>
    </row>
    <row r="132" spans="2:13" ht="10.5" customHeight="1" x14ac:dyDescent="0.25">
      <c r="B132" t="s">
        <v>15</v>
      </c>
      <c r="G132">
        <v>26647119</v>
      </c>
      <c r="H132" t="s">
        <v>1616</v>
      </c>
      <c r="I132" t="s">
        <v>1617</v>
      </c>
      <c r="J132" t="s">
        <v>1230</v>
      </c>
      <c r="K132" t="s">
        <v>1618</v>
      </c>
      <c r="L132" t="s">
        <v>2203</v>
      </c>
      <c r="M132">
        <v>7884839160</v>
      </c>
    </row>
    <row r="133" spans="2:13" ht="10.5" customHeight="1" x14ac:dyDescent="0.25">
      <c r="B133" t="s">
        <v>15</v>
      </c>
      <c r="G133">
        <v>28460925</v>
      </c>
      <c r="H133" t="s">
        <v>1619</v>
      </c>
      <c r="I133" t="s">
        <v>1620</v>
      </c>
      <c r="J133" t="s">
        <v>1200</v>
      </c>
      <c r="K133" t="s">
        <v>1621</v>
      </c>
      <c r="L133" t="s">
        <v>2203</v>
      </c>
      <c r="M133">
        <v>7884768298</v>
      </c>
    </row>
    <row r="134" spans="2:13" ht="10.5" customHeight="1" x14ac:dyDescent="0.25">
      <c r="B134" t="s">
        <v>15</v>
      </c>
      <c r="G134">
        <v>31618550</v>
      </c>
      <c r="H134" t="s">
        <v>1622</v>
      </c>
      <c r="I134" t="s">
        <v>1623</v>
      </c>
      <c r="J134" t="s">
        <v>1230</v>
      </c>
      <c r="K134" t="s">
        <v>1624</v>
      </c>
      <c r="L134" t="s">
        <v>2203</v>
      </c>
      <c r="M134">
        <v>7884742770</v>
      </c>
    </row>
    <row r="135" spans="2:13" ht="10.5" customHeight="1" x14ac:dyDescent="0.25">
      <c r="B135" t="s">
        <v>15</v>
      </c>
      <c r="G135">
        <v>28013687</v>
      </c>
      <c r="H135" t="s">
        <v>1625</v>
      </c>
      <c r="I135" t="s">
        <v>1626</v>
      </c>
      <c r="J135" t="s">
        <v>1200</v>
      </c>
      <c r="K135" t="s">
        <v>1627</v>
      </c>
      <c r="L135" t="s">
        <v>2203</v>
      </c>
      <c r="M135">
        <v>7884855469</v>
      </c>
    </row>
    <row r="136" spans="2:13" ht="10.5" customHeight="1" x14ac:dyDescent="0.25">
      <c r="B136" t="s">
        <v>15</v>
      </c>
      <c r="G136">
        <v>28460965</v>
      </c>
      <c r="H136" t="s">
        <v>1628</v>
      </c>
      <c r="I136" t="s">
        <v>1629</v>
      </c>
      <c r="J136" t="s">
        <v>1200</v>
      </c>
      <c r="K136" t="s">
        <v>1630</v>
      </c>
      <c r="L136" t="s">
        <v>2203</v>
      </c>
      <c r="M136">
        <v>7884781365</v>
      </c>
    </row>
    <row r="137" spans="2:13" ht="10.5" customHeight="1" x14ac:dyDescent="0.25">
      <c r="B137" t="s">
        <v>15</v>
      </c>
      <c r="G137">
        <v>26358491</v>
      </c>
      <c r="H137" t="s">
        <v>1631</v>
      </c>
      <c r="I137" t="s">
        <v>1632</v>
      </c>
      <c r="J137" t="s">
        <v>1633</v>
      </c>
      <c r="K137" t="s">
        <v>1634</v>
      </c>
      <c r="L137" t="s">
        <v>2203</v>
      </c>
      <c r="M137">
        <v>7884667472</v>
      </c>
    </row>
    <row r="138" spans="2:13" ht="10.5" customHeight="1" x14ac:dyDescent="0.25">
      <c r="B138" t="s">
        <v>15</v>
      </c>
      <c r="G138">
        <v>31211396</v>
      </c>
      <c r="H138" t="s">
        <v>1635</v>
      </c>
      <c r="I138" t="s">
        <v>1636</v>
      </c>
      <c r="J138" t="s">
        <v>1150</v>
      </c>
      <c r="K138" t="s">
        <v>1637</v>
      </c>
      <c r="L138" t="s">
        <v>2203</v>
      </c>
      <c r="M138">
        <v>7884860455</v>
      </c>
    </row>
    <row r="139" spans="2:13" ht="10.5" customHeight="1" x14ac:dyDescent="0.25">
      <c r="B139" t="s">
        <v>15</v>
      </c>
      <c r="G139">
        <v>26358435</v>
      </c>
      <c r="H139" t="s">
        <v>1641</v>
      </c>
      <c r="I139" t="s">
        <v>1642</v>
      </c>
      <c r="J139" t="s">
        <v>1137</v>
      </c>
      <c r="K139" t="s">
        <v>1643</v>
      </c>
      <c r="L139" t="s">
        <v>2203</v>
      </c>
      <c r="M139">
        <v>7884920705</v>
      </c>
    </row>
    <row r="140" spans="2:13" ht="10.5" customHeight="1" x14ac:dyDescent="0.25">
      <c r="B140" t="s">
        <v>15</v>
      </c>
      <c r="G140">
        <v>31448442</v>
      </c>
      <c r="H140" t="s">
        <v>1644</v>
      </c>
      <c r="I140" t="s">
        <v>1645</v>
      </c>
      <c r="J140" t="s">
        <v>1146</v>
      </c>
      <c r="K140" t="s">
        <v>1646</v>
      </c>
      <c r="L140" t="s">
        <v>2203</v>
      </c>
      <c r="M140">
        <v>7884849957</v>
      </c>
    </row>
    <row r="141" spans="2:13" ht="10.5" customHeight="1" x14ac:dyDescent="0.25">
      <c r="B141" t="s">
        <v>15</v>
      </c>
      <c r="G141">
        <v>26373418</v>
      </c>
      <c r="H141" t="s">
        <v>1647</v>
      </c>
      <c r="I141" t="s">
        <v>1648</v>
      </c>
      <c r="J141" t="s">
        <v>1649</v>
      </c>
      <c r="K141" t="s">
        <v>1650</v>
      </c>
      <c r="L141" t="s">
        <v>2203</v>
      </c>
      <c r="M141">
        <v>7884854189</v>
      </c>
    </row>
    <row r="142" spans="2:13" ht="10.5" customHeight="1" x14ac:dyDescent="0.25">
      <c r="B142" t="s">
        <v>15</v>
      </c>
      <c r="G142">
        <v>27866190</v>
      </c>
      <c r="H142" t="s">
        <v>1651</v>
      </c>
      <c r="I142" t="s">
        <v>1652</v>
      </c>
      <c r="J142" t="s">
        <v>1294</v>
      </c>
      <c r="K142" t="s">
        <v>1653</v>
      </c>
      <c r="L142" t="s">
        <v>2203</v>
      </c>
      <c r="M142">
        <v>7884871057</v>
      </c>
    </row>
    <row r="143" spans="2:13" ht="10.5" customHeight="1" x14ac:dyDescent="0.25">
      <c r="B143" t="s">
        <v>15</v>
      </c>
      <c r="G143">
        <v>28502351</v>
      </c>
      <c r="H143" t="s">
        <v>1654</v>
      </c>
      <c r="I143" t="s">
        <v>1655</v>
      </c>
      <c r="J143" t="s">
        <v>1196</v>
      </c>
      <c r="K143" t="s">
        <v>1656</v>
      </c>
      <c r="L143" t="s">
        <v>2203</v>
      </c>
      <c r="M143">
        <v>7885010272</v>
      </c>
    </row>
    <row r="144" spans="2:13" ht="10.5" customHeight="1" x14ac:dyDescent="0.25">
      <c r="B144" t="s">
        <v>15</v>
      </c>
      <c r="G144">
        <v>30385011</v>
      </c>
      <c r="H144" t="s">
        <v>1657</v>
      </c>
      <c r="I144" t="s">
        <v>1658</v>
      </c>
      <c r="J144" t="s">
        <v>1137</v>
      </c>
      <c r="K144" t="s">
        <v>1659</v>
      </c>
      <c r="L144" t="s">
        <v>2203</v>
      </c>
      <c r="M144">
        <v>7884991111</v>
      </c>
    </row>
    <row r="145" spans="2:13" ht="10.5" customHeight="1" x14ac:dyDescent="0.25">
      <c r="B145" t="s">
        <v>15</v>
      </c>
      <c r="G145">
        <v>28265659</v>
      </c>
      <c r="H145" t="s">
        <v>1660</v>
      </c>
      <c r="I145" t="s">
        <v>1661</v>
      </c>
      <c r="J145" t="s">
        <v>1192</v>
      </c>
      <c r="K145" t="s">
        <v>1662</v>
      </c>
      <c r="L145" t="s">
        <v>2203</v>
      </c>
      <c r="M145">
        <v>7884812209</v>
      </c>
    </row>
    <row r="146" spans="2:13" ht="10.5" customHeight="1" x14ac:dyDescent="0.25">
      <c r="B146" t="s">
        <v>15</v>
      </c>
      <c r="G146">
        <v>31196698</v>
      </c>
      <c r="H146" t="s">
        <v>1663</v>
      </c>
      <c r="I146" t="s">
        <v>1664</v>
      </c>
      <c r="J146" t="s">
        <v>1204</v>
      </c>
      <c r="K146" t="s">
        <v>1665</v>
      </c>
      <c r="L146" t="s">
        <v>2203</v>
      </c>
      <c r="M146">
        <v>7888067619</v>
      </c>
    </row>
    <row r="147" spans="2:13" ht="10.5" customHeight="1" x14ac:dyDescent="0.25">
      <c r="B147" t="s">
        <v>15</v>
      </c>
      <c r="G147">
        <v>31438254</v>
      </c>
      <c r="H147" t="s">
        <v>1666</v>
      </c>
      <c r="I147" t="s">
        <v>1667</v>
      </c>
      <c r="J147" t="s">
        <v>1287</v>
      </c>
      <c r="K147" t="s">
        <v>1668</v>
      </c>
      <c r="L147" t="s">
        <v>2203</v>
      </c>
      <c r="M147">
        <v>7884969488</v>
      </c>
    </row>
    <row r="148" spans="2:13" ht="10.5" customHeight="1" x14ac:dyDescent="0.25">
      <c r="B148" t="s">
        <v>15</v>
      </c>
      <c r="G148">
        <v>28858492</v>
      </c>
      <c r="H148" t="s">
        <v>1669</v>
      </c>
      <c r="I148" t="s">
        <v>1670</v>
      </c>
      <c r="J148" t="s">
        <v>1146</v>
      </c>
      <c r="K148" t="s">
        <v>1671</v>
      </c>
      <c r="L148" t="s">
        <v>2203</v>
      </c>
      <c r="M148">
        <v>7884993789</v>
      </c>
    </row>
    <row r="149" spans="2:13" ht="10.5" customHeight="1" x14ac:dyDescent="0.25">
      <c r="B149" t="s">
        <v>15</v>
      </c>
      <c r="G149">
        <v>31306641</v>
      </c>
      <c r="H149" t="s">
        <v>1672</v>
      </c>
      <c r="I149" t="s">
        <v>1673</v>
      </c>
      <c r="J149" t="s">
        <v>1200</v>
      </c>
      <c r="K149" t="s">
        <v>1674</v>
      </c>
      <c r="L149" t="s">
        <v>2203</v>
      </c>
      <c r="M149">
        <v>7884798413</v>
      </c>
    </row>
    <row r="150" spans="2:13" ht="10.5" customHeight="1" x14ac:dyDescent="0.25">
      <c r="B150" t="s">
        <v>15</v>
      </c>
      <c r="G150">
        <v>28821602</v>
      </c>
      <c r="H150" t="s">
        <v>1675</v>
      </c>
      <c r="I150" t="s">
        <v>1676</v>
      </c>
      <c r="J150" t="s">
        <v>1592</v>
      </c>
      <c r="K150" t="s">
        <v>1677</v>
      </c>
      <c r="L150" t="s">
        <v>2203</v>
      </c>
      <c r="M150">
        <v>7884969496</v>
      </c>
    </row>
    <row r="151" spans="2:13" ht="10.5" customHeight="1" x14ac:dyDescent="0.25">
      <c r="B151" t="s">
        <v>15</v>
      </c>
      <c r="G151">
        <v>26358471</v>
      </c>
      <c r="H151" t="s">
        <v>1678</v>
      </c>
      <c r="I151" t="s">
        <v>1679</v>
      </c>
      <c r="J151" t="s">
        <v>24</v>
      </c>
      <c r="K151" t="s">
        <v>1680</v>
      </c>
      <c r="L151" t="s">
        <v>2203</v>
      </c>
      <c r="M151">
        <v>7884870643</v>
      </c>
    </row>
    <row r="152" spans="2:13" ht="10.5" customHeight="1" x14ac:dyDescent="0.25">
      <c r="B152" t="s">
        <v>15</v>
      </c>
      <c r="G152">
        <v>30854345</v>
      </c>
      <c r="H152" t="s">
        <v>1681</v>
      </c>
      <c r="I152" t="s">
        <v>1682</v>
      </c>
      <c r="J152" t="s">
        <v>24</v>
      </c>
      <c r="K152" t="s">
        <v>1683</v>
      </c>
      <c r="L152" t="s">
        <v>2203</v>
      </c>
      <c r="M152">
        <v>7884988274</v>
      </c>
    </row>
    <row r="153" spans="2:13" ht="10.5" customHeight="1" x14ac:dyDescent="0.25">
      <c r="B153" t="s">
        <v>15</v>
      </c>
      <c r="G153">
        <v>28815743</v>
      </c>
      <c r="H153" t="s">
        <v>1684</v>
      </c>
      <c r="I153" t="s">
        <v>1685</v>
      </c>
      <c r="J153" t="s">
        <v>1220</v>
      </c>
      <c r="K153" t="s">
        <v>1686</v>
      </c>
      <c r="L153" t="s">
        <v>2203</v>
      </c>
      <c r="M153">
        <v>7884874489</v>
      </c>
    </row>
    <row r="154" spans="2:13" ht="10.5" customHeight="1" x14ac:dyDescent="0.25">
      <c r="B154" t="s">
        <v>15</v>
      </c>
      <c r="G154">
        <v>28043750</v>
      </c>
      <c r="H154" t="s">
        <v>1687</v>
      </c>
      <c r="I154" t="s">
        <v>1688</v>
      </c>
      <c r="J154" t="s">
        <v>1514</v>
      </c>
      <c r="K154" t="s">
        <v>1689</v>
      </c>
      <c r="L154" t="s">
        <v>2203</v>
      </c>
      <c r="M154">
        <v>7884791116</v>
      </c>
    </row>
    <row r="155" spans="2:13" ht="10.5" customHeight="1" x14ac:dyDescent="0.25">
      <c r="B155" t="s">
        <v>15</v>
      </c>
      <c r="G155">
        <v>28455154</v>
      </c>
      <c r="H155" t="s">
        <v>1690</v>
      </c>
      <c r="I155" t="s">
        <v>1691</v>
      </c>
      <c r="J155" t="s">
        <v>1339</v>
      </c>
      <c r="K155" t="s">
        <v>1692</v>
      </c>
      <c r="L155" t="s">
        <v>2203</v>
      </c>
      <c r="M155">
        <v>7885042825</v>
      </c>
    </row>
    <row r="156" spans="2:13" ht="10.5" customHeight="1" x14ac:dyDescent="0.25">
      <c r="B156" t="s">
        <v>15</v>
      </c>
      <c r="G156">
        <v>31350312</v>
      </c>
      <c r="H156" t="s">
        <v>1693</v>
      </c>
      <c r="I156" t="s">
        <v>1694</v>
      </c>
      <c r="J156" t="s">
        <v>1695</v>
      </c>
      <c r="K156" t="s">
        <v>1696</v>
      </c>
      <c r="L156" t="s">
        <v>2203</v>
      </c>
      <c r="M156">
        <v>7884704805</v>
      </c>
    </row>
    <row r="157" spans="2:13" ht="10.5" customHeight="1" x14ac:dyDescent="0.25">
      <c r="B157" t="s">
        <v>15</v>
      </c>
      <c r="G157">
        <v>26555644</v>
      </c>
      <c r="H157" t="s">
        <v>1697</v>
      </c>
      <c r="I157" t="s">
        <v>1698</v>
      </c>
      <c r="J157" t="s">
        <v>1146</v>
      </c>
      <c r="K157" t="s">
        <v>1699</v>
      </c>
      <c r="L157" t="s">
        <v>2203</v>
      </c>
      <c r="M157">
        <v>7884968633</v>
      </c>
    </row>
    <row r="158" spans="2:13" ht="10.5" customHeight="1" x14ac:dyDescent="0.25">
      <c r="B158" t="s">
        <v>15</v>
      </c>
      <c r="G158">
        <v>27567031</v>
      </c>
      <c r="H158" t="s">
        <v>1706</v>
      </c>
      <c r="I158" t="s">
        <v>1707</v>
      </c>
      <c r="J158" t="s">
        <v>24</v>
      </c>
      <c r="K158" t="s">
        <v>1708</v>
      </c>
      <c r="L158" t="s">
        <v>2203</v>
      </c>
      <c r="M158">
        <v>7884858700</v>
      </c>
    </row>
    <row r="159" spans="2:13" ht="10.5" customHeight="1" x14ac:dyDescent="0.25">
      <c r="B159" t="s">
        <v>15</v>
      </c>
      <c r="G159">
        <v>31230061</v>
      </c>
      <c r="H159" t="s">
        <v>1709</v>
      </c>
      <c r="I159" t="s">
        <v>1710</v>
      </c>
      <c r="J159" t="s">
        <v>1146</v>
      </c>
      <c r="K159" t="s">
        <v>1711</v>
      </c>
      <c r="L159" t="s">
        <v>2203</v>
      </c>
      <c r="M159">
        <v>7884874497</v>
      </c>
    </row>
    <row r="160" spans="2:13" ht="10.5" customHeight="1" x14ac:dyDescent="0.25">
      <c r="B160" t="s">
        <v>15</v>
      </c>
      <c r="G160">
        <v>31212674</v>
      </c>
      <c r="H160" t="s">
        <v>1712</v>
      </c>
      <c r="I160" t="s">
        <v>1713</v>
      </c>
      <c r="J160" t="s">
        <v>1234</v>
      </c>
      <c r="K160" t="s">
        <v>1714</v>
      </c>
      <c r="L160" t="s">
        <v>2203</v>
      </c>
      <c r="M160">
        <v>7884794043</v>
      </c>
    </row>
    <row r="161" spans="2:13" ht="10.5" customHeight="1" x14ac:dyDescent="0.25">
      <c r="B161" t="s">
        <v>15</v>
      </c>
      <c r="G161">
        <v>26555147</v>
      </c>
      <c r="H161" t="s">
        <v>1715</v>
      </c>
      <c r="I161" t="s">
        <v>1716</v>
      </c>
      <c r="J161" t="s">
        <v>1146</v>
      </c>
      <c r="K161" t="s">
        <v>1717</v>
      </c>
      <c r="L161" t="s">
        <v>2203</v>
      </c>
      <c r="M161">
        <v>7884848715</v>
      </c>
    </row>
    <row r="162" spans="2:13" ht="10.5" customHeight="1" x14ac:dyDescent="0.25">
      <c r="B162" t="s">
        <v>15</v>
      </c>
      <c r="G162">
        <v>26551993</v>
      </c>
      <c r="H162" t="s">
        <v>1718</v>
      </c>
      <c r="I162" t="s">
        <v>1719</v>
      </c>
      <c r="J162" t="s">
        <v>1137</v>
      </c>
      <c r="K162" t="s">
        <v>1720</v>
      </c>
      <c r="L162" t="s">
        <v>2203</v>
      </c>
      <c r="M162">
        <v>7884876940</v>
      </c>
    </row>
    <row r="163" spans="2:13" ht="10.5" customHeight="1" x14ac:dyDescent="0.25">
      <c r="B163" t="s">
        <v>15</v>
      </c>
      <c r="G163">
        <v>28942293</v>
      </c>
      <c r="H163" t="s">
        <v>1724</v>
      </c>
      <c r="I163" t="s">
        <v>1725</v>
      </c>
      <c r="J163" t="s">
        <v>1332</v>
      </c>
      <c r="K163" t="s">
        <v>1726</v>
      </c>
      <c r="L163" t="s">
        <v>2203</v>
      </c>
      <c r="M163">
        <v>7884760945</v>
      </c>
    </row>
    <row r="164" spans="2:13" ht="10.5" customHeight="1" x14ac:dyDescent="0.25">
      <c r="B164" t="s">
        <v>15</v>
      </c>
      <c r="G164">
        <v>31340582</v>
      </c>
      <c r="H164" t="s">
        <v>1727</v>
      </c>
      <c r="I164" t="s">
        <v>1728</v>
      </c>
      <c r="J164" t="s">
        <v>1230</v>
      </c>
      <c r="K164" t="s">
        <v>1729</v>
      </c>
      <c r="L164" t="s">
        <v>2203</v>
      </c>
      <c r="M164">
        <v>7889140146</v>
      </c>
    </row>
    <row r="165" spans="2:13" ht="10.5" customHeight="1" x14ac:dyDescent="0.25">
      <c r="B165" t="s">
        <v>15</v>
      </c>
      <c r="G165">
        <v>26358434</v>
      </c>
      <c r="H165" t="s">
        <v>1730</v>
      </c>
      <c r="I165" t="s">
        <v>1731</v>
      </c>
      <c r="J165" t="s">
        <v>1137</v>
      </c>
      <c r="K165" t="s">
        <v>1732</v>
      </c>
      <c r="L165" t="s">
        <v>2203</v>
      </c>
      <c r="M165">
        <v>7888067220</v>
      </c>
    </row>
    <row r="166" spans="2:13" ht="10.5" customHeight="1" x14ac:dyDescent="0.25">
      <c r="B166" t="s">
        <v>15</v>
      </c>
      <c r="G166">
        <v>31684742</v>
      </c>
      <c r="H166" t="s">
        <v>1733</v>
      </c>
      <c r="I166" t="s">
        <v>1734</v>
      </c>
      <c r="J166" t="s">
        <v>1158</v>
      </c>
      <c r="K166" t="s">
        <v>1735</v>
      </c>
      <c r="L166" t="s">
        <v>2203</v>
      </c>
      <c r="M166">
        <v>7884806018</v>
      </c>
    </row>
    <row r="167" spans="2:13" ht="10.5" customHeight="1" x14ac:dyDescent="0.25">
      <c r="B167" t="s">
        <v>15</v>
      </c>
      <c r="G167">
        <v>31394997</v>
      </c>
      <c r="H167" t="s">
        <v>1739</v>
      </c>
      <c r="I167" t="s">
        <v>1740</v>
      </c>
      <c r="J167" t="s">
        <v>1178</v>
      </c>
      <c r="K167" t="s">
        <v>1741</v>
      </c>
      <c r="L167" t="s">
        <v>2203</v>
      </c>
      <c r="M167">
        <v>7887581219</v>
      </c>
    </row>
    <row r="168" spans="2:13" ht="10.5" customHeight="1" x14ac:dyDescent="0.25">
      <c r="B168" t="s">
        <v>15</v>
      </c>
      <c r="G168">
        <v>31461541</v>
      </c>
      <c r="H168" t="s">
        <v>1742</v>
      </c>
      <c r="I168" t="s">
        <v>1743</v>
      </c>
      <c r="J168" t="s">
        <v>24</v>
      </c>
      <c r="K168" t="s">
        <v>1744</v>
      </c>
      <c r="L168" t="s">
        <v>2203</v>
      </c>
      <c r="M168">
        <v>7887618574</v>
      </c>
    </row>
    <row r="169" spans="2:13" ht="10.5" customHeight="1" x14ac:dyDescent="0.25">
      <c r="B169" t="s">
        <v>15</v>
      </c>
      <c r="G169">
        <v>28951517</v>
      </c>
      <c r="H169" t="s">
        <v>1745</v>
      </c>
      <c r="I169" t="s">
        <v>1746</v>
      </c>
      <c r="J169" t="s">
        <v>1385</v>
      </c>
      <c r="K169" t="s">
        <v>1747</v>
      </c>
      <c r="L169" t="s">
        <v>2203</v>
      </c>
      <c r="M169">
        <v>7884760362</v>
      </c>
    </row>
    <row r="170" spans="2:13" ht="10.5" customHeight="1" x14ac:dyDescent="0.25">
      <c r="B170" t="s">
        <v>15</v>
      </c>
      <c r="G170">
        <v>27719695</v>
      </c>
      <c r="H170" t="s">
        <v>1748</v>
      </c>
      <c r="I170" t="s">
        <v>1749</v>
      </c>
      <c r="J170" t="s">
        <v>1230</v>
      </c>
      <c r="K170" t="s">
        <v>1750</v>
      </c>
      <c r="L170" t="s">
        <v>2203</v>
      </c>
      <c r="M170">
        <v>7884990345</v>
      </c>
    </row>
    <row r="171" spans="2:13" ht="10.5" customHeight="1" x14ac:dyDescent="0.25">
      <c r="B171" t="s">
        <v>15</v>
      </c>
      <c r="G171">
        <v>26651300</v>
      </c>
      <c r="H171" t="s">
        <v>1751</v>
      </c>
      <c r="I171" t="s">
        <v>1752</v>
      </c>
      <c r="J171" t="s">
        <v>1753</v>
      </c>
      <c r="K171" t="s">
        <v>1754</v>
      </c>
      <c r="L171" t="s">
        <v>2203</v>
      </c>
      <c r="M171">
        <v>7889133378</v>
      </c>
    </row>
    <row r="172" spans="2:13" ht="10.5" customHeight="1" x14ac:dyDescent="0.25">
      <c r="B172" t="s">
        <v>15</v>
      </c>
      <c r="G172">
        <v>28425154</v>
      </c>
      <c r="H172" t="s">
        <v>1755</v>
      </c>
      <c r="I172" t="s">
        <v>1756</v>
      </c>
      <c r="J172" t="s">
        <v>1757</v>
      </c>
      <c r="K172" t="s">
        <v>1758</v>
      </c>
      <c r="L172" t="s">
        <v>2203</v>
      </c>
      <c r="M172">
        <v>7884877369</v>
      </c>
    </row>
    <row r="173" spans="2:13" ht="10.5" customHeight="1" x14ac:dyDescent="0.25">
      <c r="B173" t="s">
        <v>15</v>
      </c>
      <c r="G173">
        <v>26829810</v>
      </c>
      <c r="H173" t="s">
        <v>1759</v>
      </c>
      <c r="I173" t="s">
        <v>1760</v>
      </c>
      <c r="J173" t="s">
        <v>1150</v>
      </c>
      <c r="K173" t="s">
        <v>1761</v>
      </c>
      <c r="L173" t="s">
        <v>2203</v>
      </c>
      <c r="M173">
        <v>7884964987</v>
      </c>
    </row>
    <row r="174" spans="2:13" ht="10.5" customHeight="1" x14ac:dyDescent="0.25">
      <c r="B174" t="s">
        <v>15</v>
      </c>
      <c r="G174">
        <v>30953148</v>
      </c>
      <c r="H174" t="s">
        <v>1762</v>
      </c>
      <c r="I174" t="s">
        <v>1763</v>
      </c>
      <c r="J174" t="s">
        <v>1464</v>
      </c>
      <c r="K174" t="s">
        <v>1764</v>
      </c>
      <c r="L174" t="s">
        <v>2203</v>
      </c>
      <c r="M174">
        <v>7888013897</v>
      </c>
    </row>
    <row r="175" spans="2:13" ht="10.5" customHeight="1" x14ac:dyDescent="0.25">
      <c r="B175" t="s">
        <v>15</v>
      </c>
      <c r="G175">
        <v>31193125</v>
      </c>
      <c r="H175" t="s">
        <v>1765</v>
      </c>
      <c r="I175" t="s">
        <v>1766</v>
      </c>
      <c r="J175" t="s">
        <v>1767</v>
      </c>
      <c r="K175" t="s">
        <v>1768</v>
      </c>
      <c r="L175" t="s">
        <v>2203</v>
      </c>
      <c r="M175">
        <v>7889138146</v>
      </c>
    </row>
    <row r="176" spans="2:13" ht="10.5" customHeight="1" x14ac:dyDescent="0.25">
      <c r="B176" t="s">
        <v>15</v>
      </c>
      <c r="G176">
        <v>31624417</v>
      </c>
      <c r="H176" t="s">
        <v>1772</v>
      </c>
      <c r="I176" t="s">
        <v>1773</v>
      </c>
      <c r="J176" t="s">
        <v>1339</v>
      </c>
      <c r="K176" t="s">
        <v>1774</v>
      </c>
      <c r="L176" t="s">
        <v>2203</v>
      </c>
      <c r="M176">
        <v>7884879474</v>
      </c>
    </row>
    <row r="177" spans="2:13" ht="10.5" customHeight="1" x14ac:dyDescent="0.25">
      <c r="B177" t="s">
        <v>15</v>
      </c>
      <c r="G177">
        <v>31222003</v>
      </c>
      <c r="H177" t="s">
        <v>1775</v>
      </c>
      <c r="I177" t="s">
        <v>1776</v>
      </c>
      <c r="J177" t="s">
        <v>1777</v>
      </c>
      <c r="K177" t="s">
        <v>1778</v>
      </c>
      <c r="L177" t="s">
        <v>2203</v>
      </c>
      <c r="M177">
        <v>7884872419</v>
      </c>
    </row>
    <row r="178" spans="2:13" ht="10.5" customHeight="1" x14ac:dyDescent="0.25">
      <c r="B178" t="s">
        <v>15</v>
      </c>
      <c r="G178">
        <v>26640583</v>
      </c>
      <c r="H178" t="s">
        <v>1779</v>
      </c>
      <c r="I178" t="s">
        <v>1780</v>
      </c>
      <c r="J178" t="s">
        <v>1137</v>
      </c>
      <c r="K178" t="s">
        <v>1781</v>
      </c>
      <c r="L178" t="s">
        <v>2203</v>
      </c>
      <c r="M178">
        <v>7884988132</v>
      </c>
    </row>
    <row r="179" spans="2:13" ht="10.5" customHeight="1" x14ac:dyDescent="0.25">
      <c r="B179" t="s">
        <v>15</v>
      </c>
      <c r="G179">
        <v>31023655</v>
      </c>
      <c r="H179" t="s">
        <v>1782</v>
      </c>
      <c r="I179" t="s">
        <v>1783</v>
      </c>
      <c r="J179" t="s">
        <v>1784</v>
      </c>
      <c r="K179" t="s">
        <v>1785</v>
      </c>
      <c r="L179" t="s">
        <v>2203</v>
      </c>
      <c r="M179">
        <v>7884990299</v>
      </c>
    </row>
    <row r="180" spans="2:13" ht="10.5" customHeight="1" x14ac:dyDescent="0.25">
      <c r="B180" t="s">
        <v>15</v>
      </c>
      <c r="G180">
        <v>26551208</v>
      </c>
      <c r="H180" t="s">
        <v>1786</v>
      </c>
      <c r="I180" t="s">
        <v>1787</v>
      </c>
      <c r="J180" t="s">
        <v>1418</v>
      </c>
      <c r="K180" t="s">
        <v>1788</v>
      </c>
      <c r="L180" t="s">
        <v>2203</v>
      </c>
      <c r="M180">
        <v>7889127994</v>
      </c>
    </row>
    <row r="181" spans="2:13" ht="10.5" customHeight="1" x14ac:dyDescent="0.25">
      <c r="B181" t="s">
        <v>15</v>
      </c>
      <c r="G181">
        <v>26358443</v>
      </c>
      <c r="H181" t="s">
        <v>1789</v>
      </c>
      <c r="I181" t="s">
        <v>1790</v>
      </c>
      <c r="J181" t="s">
        <v>1137</v>
      </c>
      <c r="K181" t="s">
        <v>1791</v>
      </c>
      <c r="L181" t="s">
        <v>2203</v>
      </c>
      <c r="M181">
        <v>7885000138</v>
      </c>
    </row>
    <row r="182" spans="2:13" ht="10.5" customHeight="1" x14ac:dyDescent="0.25">
      <c r="B182" t="s">
        <v>15</v>
      </c>
      <c r="G182">
        <v>26358429</v>
      </c>
      <c r="H182" t="s">
        <v>1792</v>
      </c>
      <c r="I182" t="s">
        <v>1793</v>
      </c>
      <c r="J182" t="s">
        <v>1137</v>
      </c>
      <c r="K182" t="s">
        <v>1794</v>
      </c>
      <c r="L182" t="s">
        <v>2203</v>
      </c>
      <c r="M182">
        <v>7884867474</v>
      </c>
    </row>
    <row r="183" spans="2:13" ht="10.5" customHeight="1" x14ac:dyDescent="0.25">
      <c r="B183" t="s">
        <v>15</v>
      </c>
      <c r="G183">
        <v>27572131</v>
      </c>
      <c r="H183" t="s">
        <v>1795</v>
      </c>
      <c r="I183" t="s">
        <v>1796</v>
      </c>
      <c r="J183" t="s">
        <v>1332</v>
      </c>
      <c r="K183" t="s">
        <v>1797</v>
      </c>
      <c r="L183" t="s">
        <v>2203</v>
      </c>
      <c r="M183">
        <v>7884706665</v>
      </c>
    </row>
    <row r="184" spans="2:13" ht="10.5" customHeight="1" x14ac:dyDescent="0.25">
      <c r="B184" t="s">
        <v>15</v>
      </c>
      <c r="G184">
        <v>27322384</v>
      </c>
      <c r="H184" t="s">
        <v>1798</v>
      </c>
      <c r="I184" t="s">
        <v>1799</v>
      </c>
      <c r="J184" t="s">
        <v>1287</v>
      </c>
      <c r="K184" t="s">
        <v>1800</v>
      </c>
      <c r="L184" t="s">
        <v>2203</v>
      </c>
      <c r="M184">
        <v>7884878231</v>
      </c>
    </row>
    <row r="185" spans="2:13" ht="10.5" customHeight="1" x14ac:dyDescent="0.25">
      <c r="B185" t="s">
        <v>15</v>
      </c>
      <c r="G185">
        <v>31196714</v>
      </c>
      <c r="H185" t="s">
        <v>1801</v>
      </c>
      <c r="I185" t="s">
        <v>1802</v>
      </c>
      <c r="J185" t="s">
        <v>24</v>
      </c>
      <c r="K185" t="s">
        <v>1803</v>
      </c>
      <c r="L185" t="s">
        <v>2203</v>
      </c>
      <c r="M185">
        <v>7884964591</v>
      </c>
    </row>
    <row r="186" spans="2:13" ht="10.5" customHeight="1" x14ac:dyDescent="0.25">
      <c r="B186" t="s">
        <v>15</v>
      </c>
      <c r="G186">
        <v>31386831</v>
      </c>
      <c r="H186" t="s">
        <v>1807</v>
      </c>
      <c r="I186" t="s">
        <v>1808</v>
      </c>
      <c r="J186" t="s">
        <v>1137</v>
      </c>
      <c r="K186" t="s">
        <v>1809</v>
      </c>
      <c r="L186" t="s">
        <v>2203</v>
      </c>
      <c r="M186">
        <v>7888086279</v>
      </c>
    </row>
    <row r="187" spans="2:13" ht="10.5" customHeight="1" x14ac:dyDescent="0.25">
      <c r="B187" t="s">
        <v>15</v>
      </c>
      <c r="G187">
        <v>31614648</v>
      </c>
      <c r="H187" t="s">
        <v>1810</v>
      </c>
      <c r="I187" t="s">
        <v>1811</v>
      </c>
      <c r="J187" t="s">
        <v>1192</v>
      </c>
      <c r="K187" t="s">
        <v>1812</v>
      </c>
      <c r="L187" t="s">
        <v>2203</v>
      </c>
      <c r="M187">
        <v>7884795613</v>
      </c>
    </row>
    <row r="188" spans="2:13" ht="10.5" customHeight="1" x14ac:dyDescent="0.25">
      <c r="B188" t="s">
        <v>15</v>
      </c>
      <c r="G188">
        <v>30376603</v>
      </c>
      <c r="H188" t="s">
        <v>1813</v>
      </c>
      <c r="I188" t="s">
        <v>1814</v>
      </c>
      <c r="J188" t="s">
        <v>1592</v>
      </c>
      <c r="K188" t="s">
        <v>1815</v>
      </c>
      <c r="L188" t="s">
        <v>2203</v>
      </c>
      <c r="M188">
        <v>7885009368</v>
      </c>
    </row>
    <row r="189" spans="2:13" ht="10.5" customHeight="1" x14ac:dyDescent="0.25">
      <c r="B189" t="s">
        <v>15</v>
      </c>
      <c r="G189">
        <v>28460888</v>
      </c>
      <c r="H189" t="s">
        <v>1819</v>
      </c>
      <c r="I189" t="s">
        <v>1820</v>
      </c>
      <c r="J189" t="s">
        <v>1200</v>
      </c>
      <c r="K189" t="s">
        <v>1821</v>
      </c>
      <c r="L189" t="s">
        <v>2203</v>
      </c>
      <c r="M189">
        <v>7884824465</v>
      </c>
    </row>
    <row r="190" spans="2:13" ht="10.5" customHeight="1" x14ac:dyDescent="0.25">
      <c r="B190" t="s">
        <v>15</v>
      </c>
      <c r="G190">
        <v>26358085</v>
      </c>
      <c r="H190" t="s">
        <v>1822</v>
      </c>
      <c r="I190" t="s">
        <v>1823</v>
      </c>
      <c r="J190" t="s">
        <v>1753</v>
      </c>
      <c r="K190" t="s">
        <v>1824</v>
      </c>
      <c r="L190" t="s">
        <v>2203</v>
      </c>
      <c r="M190">
        <v>7889132133</v>
      </c>
    </row>
    <row r="191" spans="2:13" ht="10.5" customHeight="1" x14ac:dyDescent="0.25">
      <c r="B191" t="s">
        <v>15</v>
      </c>
      <c r="G191">
        <v>26760360</v>
      </c>
      <c r="H191" t="s">
        <v>1825</v>
      </c>
      <c r="I191" t="s">
        <v>1826</v>
      </c>
      <c r="J191" t="s">
        <v>1507</v>
      </c>
      <c r="K191" t="s">
        <v>1827</v>
      </c>
      <c r="L191" t="s">
        <v>2203</v>
      </c>
      <c r="M191">
        <v>7889428279</v>
      </c>
    </row>
    <row r="192" spans="2:13" ht="10.5" customHeight="1" x14ac:dyDescent="0.25">
      <c r="B192" t="s">
        <v>15</v>
      </c>
      <c r="G192">
        <v>27965855</v>
      </c>
      <c r="H192" t="s">
        <v>1828</v>
      </c>
      <c r="I192" t="s">
        <v>1829</v>
      </c>
      <c r="J192" t="s">
        <v>1553</v>
      </c>
      <c r="K192" t="s">
        <v>1830</v>
      </c>
      <c r="L192" t="s">
        <v>2203</v>
      </c>
      <c r="M192">
        <v>7884770668</v>
      </c>
    </row>
    <row r="193" spans="2:13" ht="10.5" customHeight="1" x14ac:dyDescent="0.25">
      <c r="B193" t="s">
        <v>15</v>
      </c>
      <c r="G193">
        <v>26811759</v>
      </c>
      <c r="H193" t="s">
        <v>1831</v>
      </c>
      <c r="I193" t="s">
        <v>1832</v>
      </c>
      <c r="J193" t="s">
        <v>1592</v>
      </c>
      <c r="K193" t="s">
        <v>1833</v>
      </c>
      <c r="L193" t="s">
        <v>2203</v>
      </c>
      <c r="M193">
        <v>7884965791</v>
      </c>
    </row>
    <row r="194" spans="2:13" ht="10.5" customHeight="1" x14ac:dyDescent="0.25">
      <c r="B194" t="s">
        <v>15</v>
      </c>
      <c r="G194">
        <v>30802627</v>
      </c>
      <c r="H194" t="s">
        <v>1834</v>
      </c>
      <c r="I194" t="s">
        <v>1835</v>
      </c>
      <c r="J194" t="s">
        <v>1836</v>
      </c>
      <c r="K194" t="s">
        <v>1837</v>
      </c>
      <c r="L194" t="s">
        <v>2203</v>
      </c>
      <c r="M194">
        <v>7884867874</v>
      </c>
    </row>
    <row r="195" spans="2:13" ht="10.5" customHeight="1" x14ac:dyDescent="0.25">
      <c r="B195" t="s">
        <v>15</v>
      </c>
      <c r="G195">
        <v>31520267</v>
      </c>
      <c r="H195" t="s">
        <v>1841</v>
      </c>
      <c r="I195" t="s">
        <v>1842</v>
      </c>
      <c r="J195" t="s">
        <v>1843</v>
      </c>
      <c r="K195" t="s">
        <v>1844</v>
      </c>
      <c r="L195" t="s">
        <v>2203</v>
      </c>
      <c r="M195">
        <v>7885002665</v>
      </c>
    </row>
    <row r="196" spans="2:13" ht="10.5" customHeight="1" x14ac:dyDescent="0.25">
      <c r="B196" t="s">
        <v>15</v>
      </c>
      <c r="G196">
        <v>31615793</v>
      </c>
      <c r="H196" t="s">
        <v>1845</v>
      </c>
      <c r="I196" t="s">
        <v>1846</v>
      </c>
      <c r="J196" t="s">
        <v>1178</v>
      </c>
      <c r="K196" t="s">
        <v>1847</v>
      </c>
      <c r="L196" t="s">
        <v>2203</v>
      </c>
      <c r="M196">
        <v>7884652624</v>
      </c>
    </row>
    <row r="197" spans="2:13" ht="10.5" customHeight="1" x14ac:dyDescent="0.25">
      <c r="B197" t="s">
        <v>15</v>
      </c>
      <c r="G197">
        <v>27632973</v>
      </c>
      <c r="H197" t="s">
        <v>1851</v>
      </c>
      <c r="I197" t="s">
        <v>1852</v>
      </c>
      <c r="J197" t="s">
        <v>1188</v>
      </c>
      <c r="K197" t="s">
        <v>1853</v>
      </c>
      <c r="L197" t="s">
        <v>2203</v>
      </c>
      <c r="M197">
        <v>7885021371</v>
      </c>
    </row>
    <row r="198" spans="2:13" ht="10.5" customHeight="1" x14ac:dyDescent="0.25">
      <c r="B198" t="s">
        <v>15</v>
      </c>
      <c r="G198">
        <v>26358445</v>
      </c>
      <c r="H198" t="s">
        <v>1854</v>
      </c>
      <c r="I198" t="s">
        <v>1855</v>
      </c>
      <c r="J198" t="s">
        <v>1137</v>
      </c>
      <c r="K198" t="s">
        <v>1856</v>
      </c>
      <c r="L198" t="s">
        <v>2203</v>
      </c>
      <c r="M198">
        <v>7885000652</v>
      </c>
    </row>
    <row r="199" spans="2:13" ht="10.5" customHeight="1" x14ac:dyDescent="0.25">
      <c r="B199" t="s">
        <v>15</v>
      </c>
      <c r="G199">
        <v>30437014</v>
      </c>
      <c r="H199" t="s">
        <v>1857</v>
      </c>
      <c r="I199" t="s">
        <v>1858</v>
      </c>
      <c r="J199" t="s">
        <v>1137</v>
      </c>
      <c r="K199" t="s">
        <v>1859</v>
      </c>
      <c r="L199" t="s">
        <v>2203</v>
      </c>
      <c r="M199">
        <v>7884962565</v>
      </c>
    </row>
    <row r="200" spans="2:13" ht="10.5" customHeight="1" x14ac:dyDescent="0.25">
      <c r="B200" t="s">
        <v>15</v>
      </c>
      <c r="G200">
        <v>30830889</v>
      </c>
      <c r="H200" t="s">
        <v>1860</v>
      </c>
      <c r="I200" t="s">
        <v>1861</v>
      </c>
      <c r="J200" t="s">
        <v>1150</v>
      </c>
      <c r="K200" t="s">
        <v>1862</v>
      </c>
      <c r="L200" t="s">
        <v>2203</v>
      </c>
      <c r="M200">
        <v>7885020130</v>
      </c>
    </row>
    <row r="201" spans="2:13" ht="10.5" customHeight="1" x14ac:dyDescent="0.25">
      <c r="B201" t="s">
        <v>15</v>
      </c>
      <c r="G201">
        <v>30871726</v>
      </c>
      <c r="H201" t="s">
        <v>1863</v>
      </c>
      <c r="I201" t="s">
        <v>1864</v>
      </c>
      <c r="J201" t="s">
        <v>1230</v>
      </c>
      <c r="K201" t="s">
        <v>1865</v>
      </c>
      <c r="L201" t="s">
        <v>2203</v>
      </c>
      <c r="M201">
        <v>7884876090</v>
      </c>
    </row>
    <row r="202" spans="2:13" ht="10.5" customHeight="1" x14ac:dyDescent="0.25">
      <c r="B202" t="s">
        <v>15</v>
      </c>
      <c r="G202">
        <v>27599100</v>
      </c>
      <c r="H202" t="s">
        <v>1866</v>
      </c>
      <c r="I202" t="s">
        <v>1867</v>
      </c>
      <c r="J202" t="s">
        <v>1287</v>
      </c>
      <c r="K202" t="s">
        <v>1868</v>
      </c>
      <c r="L202" t="s">
        <v>2203</v>
      </c>
      <c r="M202">
        <v>7884873631</v>
      </c>
    </row>
    <row r="203" spans="2:13" ht="10.5" customHeight="1" x14ac:dyDescent="0.25">
      <c r="B203" t="s">
        <v>15</v>
      </c>
      <c r="G203">
        <v>28053587</v>
      </c>
      <c r="H203" t="s">
        <v>1869</v>
      </c>
      <c r="I203" t="s">
        <v>1870</v>
      </c>
      <c r="J203" t="s">
        <v>1196</v>
      </c>
      <c r="K203" t="s">
        <v>1871</v>
      </c>
      <c r="L203" t="s">
        <v>2203</v>
      </c>
      <c r="M203">
        <v>7884815292</v>
      </c>
    </row>
    <row r="204" spans="2:13" ht="10.5" customHeight="1" x14ac:dyDescent="0.25">
      <c r="B204" t="s">
        <v>15</v>
      </c>
      <c r="G204">
        <v>26358455</v>
      </c>
      <c r="H204" t="s">
        <v>1872</v>
      </c>
      <c r="I204" t="s">
        <v>1873</v>
      </c>
      <c r="J204" t="s">
        <v>1137</v>
      </c>
      <c r="K204" t="s">
        <v>1874</v>
      </c>
      <c r="L204" t="s">
        <v>2203</v>
      </c>
      <c r="M204">
        <v>7884877417</v>
      </c>
    </row>
    <row r="205" spans="2:13" ht="10.5" customHeight="1" x14ac:dyDescent="0.25">
      <c r="B205" t="s">
        <v>15</v>
      </c>
      <c r="G205">
        <v>26358378</v>
      </c>
      <c r="H205" t="s">
        <v>1880</v>
      </c>
      <c r="I205" t="s">
        <v>1881</v>
      </c>
      <c r="J205" t="s">
        <v>1188</v>
      </c>
      <c r="K205" t="s">
        <v>1882</v>
      </c>
      <c r="L205" t="s">
        <v>2203</v>
      </c>
      <c r="M205">
        <v>7885002676</v>
      </c>
    </row>
    <row r="206" spans="2:13" ht="10.5" customHeight="1" x14ac:dyDescent="0.25">
      <c r="B206" t="s">
        <v>15</v>
      </c>
      <c r="G206">
        <v>26506413</v>
      </c>
      <c r="H206" t="s">
        <v>1883</v>
      </c>
      <c r="I206" t="s">
        <v>1884</v>
      </c>
      <c r="J206" t="s">
        <v>1188</v>
      </c>
      <c r="K206" t="s">
        <v>1885</v>
      </c>
      <c r="L206" t="s">
        <v>2203</v>
      </c>
      <c r="M206">
        <v>7884868819</v>
      </c>
    </row>
    <row r="207" spans="2:13" ht="10.5" customHeight="1" x14ac:dyDescent="0.25">
      <c r="B207" t="s">
        <v>15</v>
      </c>
      <c r="G207">
        <v>28875534</v>
      </c>
      <c r="H207" t="s">
        <v>1886</v>
      </c>
      <c r="I207" t="s">
        <v>1887</v>
      </c>
      <c r="J207" t="s">
        <v>1888</v>
      </c>
      <c r="K207" t="s">
        <v>1889</v>
      </c>
      <c r="L207" t="s">
        <v>2203</v>
      </c>
      <c r="M207">
        <v>7884837819</v>
      </c>
    </row>
    <row r="208" spans="2:13" ht="10.5" customHeight="1" x14ac:dyDescent="0.25">
      <c r="B208" t="s">
        <v>15</v>
      </c>
      <c r="G208">
        <v>31061810</v>
      </c>
      <c r="H208" t="s">
        <v>1890</v>
      </c>
      <c r="I208" t="s">
        <v>1891</v>
      </c>
      <c r="J208" t="s">
        <v>24</v>
      </c>
      <c r="K208" t="s">
        <v>1892</v>
      </c>
      <c r="L208" t="s">
        <v>2203</v>
      </c>
      <c r="M208">
        <v>7884999847</v>
      </c>
    </row>
    <row r="209" spans="2:13" ht="10.5" customHeight="1" x14ac:dyDescent="0.25">
      <c r="B209" t="s">
        <v>15</v>
      </c>
      <c r="G209">
        <v>26358079</v>
      </c>
      <c r="H209" t="s">
        <v>1893</v>
      </c>
      <c r="I209" t="s">
        <v>1894</v>
      </c>
      <c r="J209" t="s">
        <v>1507</v>
      </c>
      <c r="K209" t="s">
        <v>1895</v>
      </c>
      <c r="L209" t="s">
        <v>2203</v>
      </c>
      <c r="M209">
        <v>7889433142</v>
      </c>
    </row>
    <row r="210" spans="2:13" ht="10.5" customHeight="1" x14ac:dyDescent="0.25">
      <c r="B210" t="s">
        <v>15</v>
      </c>
      <c r="G210">
        <v>26322338</v>
      </c>
      <c r="H210" t="s">
        <v>1899</v>
      </c>
      <c r="I210" t="s">
        <v>1900</v>
      </c>
      <c r="J210" t="s">
        <v>1418</v>
      </c>
      <c r="K210" t="s">
        <v>1901</v>
      </c>
      <c r="L210" t="s">
        <v>2202</v>
      </c>
      <c r="M210">
        <v>7884846515</v>
      </c>
    </row>
    <row r="211" spans="2:13" ht="10.5" customHeight="1" x14ac:dyDescent="0.25">
      <c r="B211" t="s">
        <v>15</v>
      </c>
      <c r="G211">
        <v>26322359</v>
      </c>
      <c r="H211" t="s">
        <v>1902</v>
      </c>
      <c r="I211" t="s">
        <v>1903</v>
      </c>
      <c r="J211" t="s">
        <v>1204</v>
      </c>
      <c r="K211" t="s">
        <v>1904</v>
      </c>
      <c r="L211" t="s">
        <v>2202</v>
      </c>
      <c r="M211">
        <v>7884874441</v>
      </c>
    </row>
    <row r="212" spans="2:13" ht="10.5" customHeight="1" x14ac:dyDescent="0.25">
      <c r="B212" t="s">
        <v>15</v>
      </c>
      <c r="G212">
        <v>26358466</v>
      </c>
      <c r="H212" t="s">
        <v>1905</v>
      </c>
      <c r="I212" t="s">
        <v>1906</v>
      </c>
      <c r="J212" t="s">
        <v>24</v>
      </c>
      <c r="K212" t="s">
        <v>1907</v>
      </c>
      <c r="L212" t="s">
        <v>2202</v>
      </c>
      <c r="M212">
        <v>7885011433</v>
      </c>
    </row>
    <row r="213" spans="2:13" ht="10.5" customHeight="1" x14ac:dyDescent="0.25">
      <c r="B213" t="s">
        <v>15</v>
      </c>
      <c r="G213">
        <v>31596848</v>
      </c>
      <c r="H213" t="s">
        <v>1908</v>
      </c>
      <c r="I213" t="s">
        <v>1909</v>
      </c>
      <c r="J213" t="s">
        <v>1910</v>
      </c>
      <c r="K213" t="s">
        <v>1911</v>
      </c>
      <c r="L213" t="s">
        <v>2254</v>
      </c>
      <c r="M213">
        <v>7884969038</v>
      </c>
    </row>
    <row r="214" spans="2:13" ht="10.5" customHeight="1" x14ac:dyDescent="0.25">
      <c r="B214" t="s">
        <v>15</v>
      </c>
      <c r="G214">
        <v>26380702</v>
      </c>
      <c r="H214" t="s">
        <v>1912</v>
      </c>
      <c r="I214" t="s">
        <v>1913</v>
      </c>
      <c r="J214" t="s">
        <v>1188</v>
      </c>
      <c r="K214" t="s">
        <v>1914</v>
      </c>
      <c r="L214" t="s">
        <v>2202</v>
      </c>
      <c r="M214">
        <v>7884872441</v>
      </c>
    </row>
    <row r="215" spans="2:13" ht="10.5" customHeight="1" x14ac:dyDescent="0.25">
      <c r="B215" t="s">
        <v>15</v>
      </c>
      <c r="G215">
        <v>26358361</v>
      </c>
      <c r="H215" t="s">
        <v>1915</v>
      </c>
      <c r="I215" t="s">
        <v>1916</v>
      </c>
      <c r="J215" t="s">
        <v>1188</v>
      </c>
      <c r="K215" t="s">
        <v>1917</v>
      </c>
      <c r="L215" t="s">
        <v>2202</v>
      </c>
      <c r="M215">
        <v>7884875739</v>
      </c>
    </row>
    <row r="216" spans="2:13" ht="10.5" customHeight="1" x14ac:dyDescent="0.25">
      <c r="B216" t="s">
        <v>15</v>
      </c>
      <c r="G216">
        <v>27805620</v>
      </c>
      <c r="H216" t="s">
        <v>1918</v>
      </c>
      <c r="I216" t="s">
        <v>1919</v>
      </c>
      <c r="J216" t="s">
        <v>1538</v>
      </c>
      <c r="K216" t="s">
        <v>1920</v>
      </c>
      <c r="L216" t="s">
        <v>2218</v>
      </c>
      <c r="M216">
        <v>7884804047</v>
      </c>
    </row>
    <row r="217" spans="2:13" ht="10.5" customHeight="1" x14ac:dyDescent="0.25">
      <c r="B217" t="s">
        <v>15</v>
      </c>
      <c r="G217">
        <v>31724888</v>
      </c>
      <c r="H217" t="s">
        <v>1921</v>
      </c>
      <c r="I217" t="s">
        <v>1922</v>
      </c>
      <c r="J217" t="s">
        <v>1287</v>
      </c>
      <c r="K217" t="s">
        <v>1923</v>
      </c>
      <c r="L217" t="s">
        <v>2271</v>
      </c>
      <c r="M217">
        <v>7884847335</v>
      </c>
    </row>
    <row r="218" spans="2:13" ht="10.5" customHeight="1" x14ac:dyDescent="0.25">
      <c r="B218" t="s">
        <v>15</v>
      </c>
      <c r="G218">
        <v>26358256</v>
      </c>
      <c r="H218" t="s">
        <v>1924</v>
      </c>
      <c r="I218" t="s">
        <v>1925</v>
      </c>
      <c r="J218" t="s">
        <v>1542</v>
      </c>
      <c r="K218" t="s">
        <v>1926</v>
      </c>
      <c r="L218" t="s">
        <v>2271</v>
      </c>
      <c r="M218">
        <v>7884801413</v>
      </c>
    </row>
    <row r="219" spans="2:13" ht="10.5" customHeight="1" x14ac:dyDescent="0.25">
      <c r="B219" t="s">
        <v>15</v>
      </c>
      <c r="G219">
        <v>26358149</v>
      </c>
      <c r="H219" t="s">
        <v>1927</v>
      </c>
      <c r="I219" t="s">
        <v>1928</v>
      </c>
      <c r="J219" t="s">
        <v>1929</v>
      </c>
      <c r="K219" t="s">
        <v>1930</v>
      </c>
      <c r="L219" t="s">
        <v>2208</v>
      </c>
      <c r="M219">
        <v>7884846915</v>
      </c>
    </row>
    <row r="220" spans="2:13" ht="10.5" customHeight="1" x14ac:dyDescent="0.25">
      <c r="B220" t="s">
        <v>15</v>
      </c>
      <c r="G220">
        <v>27372109</v>
      </c>
      <c r="H220" t="s">
        <v>1931</v>
      </c>
      <c r="I220" t="s">
        <v>1932</v>
      </c>
      <c r="J220" t="s">
        <v>1304</v>
      </c>
      <c r="K220" t="s">
        <v>1933</v>
      </c>
      <c r="L220" t="s">
        <v>2271</v>
      </c>
      <c r="M220">
        <v>7884818257</v>
      </c>
    </row>
    <row r="221" spans="2:13" ht="10.5" customHeight="1" x14ac:dyDescent="0.25">
      <c r="B221" t="s">
        <v>15</v>
      </c>
      <c r="G221">
        <v>31612520</v>
      </c>
      <c r="H221" t="s">
        <v>1934</v>
      </c>
      <c r="I221" t="s">
        <v>1935</v>
      </c>
      <c r="J221" t="s">
        <v>1137</v>
      </c>
      <c r="K221" t="s">
        <v>1936</v>
      </c>
      <c r="L221" t="s">
        <v>2283</v>
      </c>
      <c r="M221">
        <v>7887606225</v>
      </c>
    </row>
    <row r="222" spans="2:13" ht="10.5" customHeight="1" x14ac:dyDescent="0.25">
      <c r="B222" t="s">
        <v>15</v>
      </c>
      <c r="G222">
        <v>31025414</v>
      </c>
      <c r="H222" t="s">
        <v>1937</v>
      </c>
      <c r="I222" t="s">
        <v>1938</v>
      </c>
      <c r="J222" t="s">
        <v>1939</v>
      </c>
      <c r="K222" t="s">
        <v>1940</v>
      </c>
      <c r="L222" t="s">
        <v>2282</v>
      </c>
      <c r="M222">
        <v>7884934845</v>
      </c>
    </row>
    <row r="223" spans="2:13" ht="10.5" customHeight="1" x14ac:dyDescent="0.25">
      <c r="B223" t="s">
        <v>15</v>
      </c>
      <c r="G223">
        <v>26555503</v>
      </c>
      <c r="H223" t="s">
        <v>1941</v>
      </c>
      <c r="I223" t="s">
        <v>1942</v>
      </c>
      <c r="J223" t="s">
        <v>1943</v>
      </c>
      <c r="K223" t="s">
        <v>1944</v>
      </c>
      <c r="L223" t="s">
        <v>2269</v>
      </c>
      <c r="M223">
        <v>7884878681</v>
      </c>
    </row>
    <row r="224" spans="2:13" ht="10.5" customHeight="1" x14ac:dyDescent="0.25">
      <c r="B224" t="s">
        <v>15</v>
      </c>
      <c r="G224">
        <v>26322363</v>
      </c>
      <c r="H224" t="s">
        <v>1945</v>
      </c>
      <c r="I224" t="s">
        <v>1946</v>
      </c>
      <c r="J224" t="s">
        <v>1192</v>
      </c>
      <c r="K224" t="s">
        <v>1947</v>
      </c>
      <c r="L224" t="s">
        <v>2266</v>
      </c>
      <c r="M224">
        <v>8026610924</v>
      </c>
    </row>
    <row r="225" spans="2:13" ht="10.5" customHeight="1" x14ac:dyDescent="0.25">
      <c r="B225" t="s">
        <v>15</v>
      </c>
      <c r="G225">
        <v>30872359</v>
      </c>
      <c r="H225" t="s">
        <v>1948</v>
      </c>
      <c r="I225" t="s">
        <v>1949</v>
      </c>
      <c r="J225" t="s">
        <v>1538</v>
      </c>
      <c r="K225" t="s">
        <v>1950</v>
      </c>
      <c r="L225" t="s">
        <v>2266</v>
      </c>
      <c r="M225">
        <v>7884824013</v>
      </c>
    </row>
    <row r="226" spans="2:13" ht="10.5" customHeight="1" x14ac:dyDescent="0.25">
      <c r="B226" t="s">
        <v>15</v>
      </c>
      <c r="G226">
        <v>30912070</v>
      </c>
      <c r="H226" t="s">
        <v>1951</v>
      </c>
      <c r="I226" t="s">
        <v>1952</v>
      </c>
      <c r="J226" t="s">
        <v>1316</v>
      </c>
      <c r="K226" t="s">
        <v>1953</v>
      </c>
      <c r="L226" t="s">
        <v>2283</v>
      </c>
      <c r="M226">
        <v>7884876538</v>
      </c>
    </row>
    <row r="227" spans="2:13" ht="10.5" customHeight="1" x14ac:dyDescent="0.25">
      <c r="B227" t="s">
        <v>15</v>
      </c>
      <c r="G227">
        <v>27577557</v>
      </c>
      <c r="H227" t="s">
        <v>1954</v>
      </c>
      <c r="I227" t="s">
        <v>1955</v>
      </c>
      <c r="J227" t="s">
        <v>1328</v>
      </c>
      <c r="K227" t="s">
        <v>1956</v>
      </c>
      <c r="L227" t="s">
        <v>2287</v>
      </c>
      <c r="M227">
        <v>7884742833</v>
      </c>
    </row>
    <row r="228" spans="2:13" ht="10.5" customHeight="1" x14ac:dyDescent="0.25">
      <c r="B228" t="s">
        <v>15</v>
      </c>
      <c r="G228">
        <v>27967274</v>
      </c>
      <c r="H228" t="s">
        <v>1957</v>
      </c>
      <c r="I228" t="s">
        <v>1958</v>
      </c>
      <c r="J228" t="s">
        <v>1392</v>
      </c>
      <c r="K228" t="s">
        <v>1959</v>
      </c>
      <c r="L228" t="s">
        <v>2283</v>
      </c>
      <c r="M228">
        <v>7884793481</v>
      </c>
    </row>
    <row r="229" spans="2:13" ht="10.5" customHeight="1" x14ac:dyDescent="0.25">
      <c r="B229" t="s">
        <v>15</v>
      </c>
      <c r="G229">
        <v>26358151</v>
      </c>
      <c r="H229" t="s">
        <v>1960</v>
      </c>
      <c r="I229" t="s">
        <v>1961</v>
      </c>
      <c r="J229" t="s">
        <v>1538</v>
      </c>
      <c r="K229" t="s">
        <v>1962</v>
      </c>
      <c r="L229" t="s">
        <v>2283</v>
      </c>
      <c r="M229">
        <v>7884846054</v>
      </c>
    </row>
    <row r="230" spans="2:13" ht="10.5" customHeight="1" x14ac:dyDescent="0.25">
      <c r="B230" t="s">
        <v>15</v>
      </c>
      <c r="G230">
        <v>28942868</v>
      </c>
      <c r="H230" t="s">
        <v>1963</v>
      </c>
      <c r="I230" t="s">
        <v>1964</v>
      </c>
      <c r="J230" t="s">
        <v>1965</v>
      </c>
      <c r="K230" t="s">
        <v>1966</v>
      </c>
      <c r="L230" t="s">
        <v>2202</v>
      </c>
      <c r="M230">
        <v>7885055062</v>
      </c>
    </row>
    <row r="231" spans="2:13" ht="10.5" customHeight="1" x14ac:dyDescent="0.25">
      <c r="B231" t="s">
        <v>15</v>
      </c>
      <c r="G231">
        <v>26358439</v>
      </c>
      <c r="H231" t="s">
        <v>1967</v>
      </c>
      <c r="I231" t="s">
        <v>1968</v>
      </c>
      <c r="J231" t="s">
        <v>1969</v>
      </c>
      <c r="K231" t="s">
        <v>1970</v>
      </c>
      <c r="L231" t="s">
        <v>2203</v>
      </c>
      <c r="M231">
        <v>7885008187</v>
      </c>
    </row>
    <row r="232" spans="2:13" ht="10.5" customHeight="1" x14ac:dyDescent="0.25">
      <c r="B232" t="s">
        <v>15</v>
      </c>
      <c r="G232">
        <v>31499541</v>
      </c>
      <c r="H232" t="s">
        <v>1971</v>
      </c>
      <c r="I232" t="s">
        <v>1972</v>
      </c>
      <c r="J232" t="s">
        <v>1973</v>
      </c>
      <c r="K232" t="s">
        <v>1974</v>
      </c>
      <c r="L232" t="s">
        <v>2269</v>
      </c>
      <c r="M232">
        <v>7887604549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L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2" ht="11.25" customHeight="1" x14ac:dyDescent="0.25">
      <c r="A1" s="242" t="s">
        <v>1112</v>
      </c>
      <c r="B1" t="s">
        <v>73</v>
      </c>
    </row>
    <row r="2" spans="1:12" ht="10.5" customHeight="1" x14ac:dyDescent="0.25">
      <c r="A2" s="291" t="s">
        <v>48</v>
      </c>
      <c r="B2" t="s">
        <v>31</v>
      </c>
      <c r="C2" t="s">
        <v>2299</v>
      </c>
      <c r="D2" t="s">
        <v>53</v>
      </c>
      <c r="E2" t="s">
        <v>54</v>
      </c>
      <c r="F2" t="s">
        <v>55</v>
      </c>
      <c r="G2" t="s">
        <v>2300</v>
      </c>
      <c r="H2" t="s">
        <v>18</v>
      </c>
      <c r="I2" t="s">
        <v>1124</v>
      </c>
      <c r="J2" t="s">
        <v>1126</v>
      </c>
      <c r="K2" t="s">
        <v>1127</v>
      </c>
      <c r="L2" t="s">
        <v>2301</v>
      </c>
    </row>
    <row r="3" spans="1:12" ht="10.5" customHeight="1" x14ac:dyDescent="0.25">
      <c r="B3">
        <v>7884933923</v>
      </c>
      <c r="C3" t="s">
        <v>72</v>
      </c>
      <c r="E3" t="s">
        <v>74</v>
      </c>
      <c r="F3" t="s">
        <v>75</v>
      </c>
      <c r="G3" t="s">
        <v>2302</v>
      </c>
      <c r="I3" t="s">
        <v>76</v>
      </c>
      <c r="J3" t="s">
        <v>76</v>
      </c>
      <c r="K3" t="s">
        <v>77</v>
      </c>
      <c r="L3" t="s">
        <v>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:AB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28" ht="11.25" customHeight="1" x14ac:dyDescent="0.25">
      <c r="A1" s="8"/>
    </row>
    <row r="2" spans="1:28" ht="10.5" customHeight="1" x14ac:dyDescent="0.25">
      <c r="B2" t="s">
        <v>31</v>
      </c>
      <c r="C2" t="s">
        <v>2299</v>
      </c>
      <c r="D2" t="s">
        <v>2173</v>
      </c>
      <c r="E2" t="s">
        <v>2164</v>
      </c>
      <c r="F2" t="s">
        <v>2165</v>
      </c>
      <c r="G2" t="s">
        <v>2166</v>
      </c>
      <c r="H2" t="s">
        <v>2167</v>
      </c>
      <c r="I2" t="s">
        <v>2168</v>
      </c>
      <c r="J2" t="s">
        <v>2169</v>
      </c>
      <c r="K2" t="s">
        <v>2170</v>
      </c>
      <c r="L2" t="s">
        <v>2171</v>
      </c>
      <c r="M2" t="s">
        <v>2172</v>
      </c>
      <c r="N2" t="s">
        <v>2174</v>
      </c>
      <c r="O2" t="s">
        <v>2175</v>
      </c>
      <c r="P2" t="s">
        <v>2176</v>
      </c>
      <c r="Q2" t="s">
        <v>2177</v>
      </c>
      <c r="R2" t="s">
        <v>2178</v>
      </c>
      <c r="S2" t="s">
        <v>2179</v>
      </c>
      <c r="T2" t="s">
        <v>2180</v>
      </c>
      <c r="U2" t="s">
        <v>2181</v>
      </c>
      <c r="V2" t="s">
        <v>2182</v>
      </c>
      <c r="W2" t="s">
        <v>2183</v>
      </c>
      <c r="X2" t="s">
        <v>2184</v>
      </c>
      <c r="Y2" t="s">
        <v>2185</v>
      </c>
      <c r="Z2" t="s">
        <v>2186</v>
      </c>
      <c r="AA2" t="s">
        <v>2187</v>
      </c>
      <c r="AB2" t="s">
        <v>2188</v>
      </c>
    </row>
    <row r="3" spans="1:28" ht="10.5" customHeight="1" x14ac:dyDescent="0.25">
      <c r="B3">
        <v>7884933923</v>
      </c>
      <c r="C3" t="s">
        <v>72</v>
      </c>
      <c r="D3" t="s">
        <v>72</v>
      </c>
      <c r="E3" t="s">
        <v>101</v>
      </c>
      <c r="F3" t="s">
        <v>102</v>
      </c>
      <c r="G3" t="s">
        <v>76</v>
      </c>
      <c r="H3" t="s">
        <v>76</v>
      </c>
      <c r="I3" t="s">
        <v>77</v>
      </c>
      <c r="J3" t="s">
        <v>103</v>
      </c>
      <c r="K3" t="s">
        <v>104</v>
      </c>
      <c r="L3" t="s">
        <v>105</v>
      </c>
      <c r="M3" t="s">
        <v>106</v>
      </c>
      <c r="N3" t="s">
        <v>107</v>
      </c>
      <c r="O3" t="s">
        <v>107</v>
      </c>
      <c r="P3" t="s">
        <v>77</v>
      </c>
      <c r="Q3" t="s">
        <v>103</v>
      </c>
      <c r="R3" t="s">
        <v>104</v>
      </c>
      <c r="S3" t="s">
        <v>75</v>
      </c>
      <c r="T3" t="s">
        <v>75</v>
      </c>
      <c r="U3" t="s">
        <v>75</v>
      </c>
      <c r="V3">
        <v>5.6</v>
      </c>
      <c r="W3">
        <v>4.82</v>
      </c>
      <c r="X3">
        <v>5.6</v>
      </c>
      <c r="Y3">
        <v>4.82</v>
      </c>
      <c r="Z3">
        <v>5.6</v>
      </c>
      <c r="AA3">
        <v>4.82</v>
      </c>
      <c r="AB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:AN3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40" ht="11.25" customHeight="1" x14ac:dyDescent="0.25">
      <c r="A1" s="8" t="s">
        <v>1112</v>
      </c>
      <c r="B1" t="s">
        <v>73</v>
      </c>
    </row>
    <row r="2" spans="1:40" ht="10.5" customHeight="1" x14ac:dyDescent="0.25">
      <c r="A2" s="291" t="s">
        <v>48</v>
      </c>
      <c r="B2" t="s">
        <v>31</v>
      </c>
      <c r="C2" t="s">
        <v>2299</v>
      </c>
      <c r="D2" t="s">
        <v>2303</v>
      </c>
      <c r="E2" t="s">
        <v>2304</v>
      </c>
      <c r="F2" t="s">
        <v>2305</v>
      </c>
      <c r="G2" t="s">
        <v>2306</v>
      </c>
      <c r="H2" t="s">
        <v>2307</v>
      </c>
      <c r="I2" t="s">
        <v>2308</v>
      </c>
      <c r="J2" t="s">
        <v>2309</v>
      </c>
      <c r="K2" t="s">
        <v>2310</v>
      </c>
      <c r="L2" t="s">
        <v>2311</v>
      </c>
      <c r="M2" t="s">
        <v>2312</v>
      </c>
      <c r="N2" t="s">
        <v>2313</v>
      </c>
      <c r="O2" t="s">
        <v>2314</v>
      </c>
      <c r="P2" t="s">
        <v>2315</v>
      </c>
      <c r="Q2" t="s">
        <v>2316</v>
      </c>
      <c r="R2" t="s">
        <v>2317</v>
      </c>
      <c r="S2" t="s">
        <v>2318</v>
      </c>
      <c r="T2" t="s">
        <v>2319</v>
      </c>
      <c r="U2" t="s">
        <v>2320</v>
      </c>
      <c r="V2" t="s">
        <v>2321</v>
      </c>
      <c r="W2" t="s">
        <v>2322</v>
      </c>
      <c r="X2" t="s">
        <v>2323</v>
      </c>
      <c r="Y2" t="s">
        <v>2324</v>
      </c>
      <c r="Z2" t="s">
        <v>2325</v>
      </c>
      <c r="AA2" t="s">
        <v>2326</v>
      </c>
      <c r="AB2" t="s">
        <v>2327</v>
      </c>
      <c r="AC2" t="s">
        <v>2328</v>
      </c>
      <c r="AD2" t="s">
        <v>2329</v>
      </c>
      <c r="AE2" t="s">
        <v>2330</v>
      </c>
      <c r="AF2" t="s">
        <v>2331</v>
      </c>
      <c r="AG2" t="s">
        <v>2332</v>
      </c>
      <c r="AH2" t="s">
        <v>2333</v>
      </c>
      <c r="AI2" t="s">
        <v>2334</v>
      </c>
      <c r="AJ2" t="s">
        <v>2335</v>
      </c>
      <c r="AK2" t="s">
        <v>2336</v>
      </c>
      <c r="AL2" t="s">
        <v>2337</v>
      </c>
      <c r="AM2" t="s">
        <v>2338</v>
      </c>
      <c r="AN2" t="s">
        <v>2339</v>
      </c>
    </row>
    <row r="3" spans="1:40" ht="10.5" customHeight="1" x14ac:dyDescent="0.25">
      <c r="B3">
        <v>7884933923</v>
      </c>
      <c r="C3" t="s">
        <v>72</v>
      </c>
      <c r="D3" t="s">
        <v>230</v>
      </c>
      <c r="E3" t="s">
        <v>2340</v>
      </c>
      <c r="F3" t="s">
        <v>188</v>
      </c>
      <c r="G3">
        <v>6114.8</v>
      </c>
      <c r="H3">
        <v>7337.76</v>
      </c>
      <c r="I3">
        <v>6851.7489999999998</v>
      </c>
      <c r="J3">
        <v>8222.0987999999998</v>
      </c>
      <c r="K3">
        <v>5816.4252971138003</v>
      </c>
      <c r="L3">
        <v>6979.7103565364996</v>
      </c>
      <c r="M3">
        <v>618.09299999999996</v>
      </c>
      <c r="N3">
        <v>1.1779999999999999</v>
      </c>
      <c r="O3">
        <v>728.11355400000002</v>
      </c>
      <c r="P3">
        <v>4235.0180946569999</v>
      </c>
      <c r="Q3">
        <v>5082.0217135884004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:BI2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61" ht="11.25" customHeight="1" x14ac:dyDescent="0.25">
      <c r="A1" s="8" t="s">
        <v>1112</v>
      </c>
      <c r="B1" t="s">
        <v>73</v>
      </c>
    </row>
    <row r="2" spans="1:61" ht="10.5" customHeight="1" x14ac:dyDescent="0.25">
      <c r="A2" s="291" t="s">
        <v>48</v>
      </c>
      <c r="B2" t="s">
        <v>31</v>
      </c>
      <c r="C2" t="s">
        <v>2299</v>
      </c>
      <c r="D2" t="s">
        <v>53</v>
      </c>
      <c r="E2" t="s">
        <v>54</v>
      </c>
      <c r="F2" t="s">
        <v>55</v>
      </c>
      <c r="G2" t="s">
        <v>2165</v>
      </c>
      <c r="H2" t="s">
        <v>2341</v>
      </c>
      <c r="I2" t="s">
        <v>2342</v>
      </c>
      <c r="J2" t="s">
        <v>2343</v>
      </c>
      <c r="K2" t="s">
        <v>2344</v>
      </c>
      <c r="L2" t="s">
        <v>2345</v>
      </c>
      <c r="M2" t="s">
        <v>2346</v>
      </c>
      <c r="N2" t="s">
        <v>2347</v>
      </c>
      <c r="O2" t="s">
        <v>2348</v>
      </c>
      <c r="P2" t="s">
        <v>2349</v>
      </c>
      <c r="Q2" t="s">
        <v>2350</v>
      </c>
      <c r="R2" t="s">
        <v>2351</v>
      </c>
      <c r="S2" t="s">
        <v>2352</v>
      </c>
      <c r="T2" t="s">
        <v>2353</v>
      </c>
      <c r="U2" t="s">
        <v>2354</v>
      </c>
      <c r="V2" t="s">
        <v>2355</v>
      </c>
      <c r="W2" t="s">
        <v>2356</v>
      </c>
      <c r="X2" t="s">
        <v>2357</v>
      </c>
      <c r="Y2" t="s">
        <v>2358</v>
      </c>
      <c r="Z2" t="s">
        <v>2359</v>
      </c>
      <c r="AA2" t="s">
        <v>2360</v>
      </c>
      <c r="AB2" t="s">
        <v>2361</v>
      </c>
      <c r="AC2" t="s">
        <v>2362</v>
      </c>
      <c r="AD2" t="s">
        <v>2363</v>
      </c>
      <c r="AE2" t="s">
        <v>2364</v>
      </c>
      <c r="AF2" t="s">
        <v>2365</v>
      </c>
      <c r="AG2" t="s">
        <v>2366</v>
      </c>
      <c r="AH2" t="s">
        <v>2367</v>
      </c>
      <c r="AI2" t="s">
        <v>2368</v>
      </c>
      <c r="AJ2" t="s">
        <v>2369</v>
      </c>
      <c r="AK2" t="s">
        <v>2370</v>
      </c>
      <c r="AL2" t="s">
        <v>2371</v>
      </c>
      <c r="AM2" t="s">
        <v>2372</v>
      </c>
      <c r="AN2" t="s">
        <v>2373</v>
      </c>
      <c r="AO2" t="s">
        <v>2374</v>
      </c>
      <c r="AP2" t="s">
        <v>2375</v>
      </c>
      <c r="AQ2" t="s">
        <v>2376</v>
      </c>
      <c r="AR2" t="s">
        <v>2377</v>
      </c>
      <c r="AS2" t="s">
        <v>2378</v>
      </c>
      <c r="AT2" t="s">
        <v>2379</v>
      </c>
      <c r="AU2" t="s">
        <v>2380</v>
      </c>
      <c r="AV2" t="s">
        <v>2381</v>
      </c>
      <c r="AW2" t="s">
        <v>2382</v>
      </c>
      <c r="AX2" t="s">
        <v>2383</v>
      </c>
      <c r="AY2" t="s">
        <v>2384</v>
      </c>
      <c r="AZ2" t="s">
        <v>2385</v>
      </c>
      <c r="BA2" t="s">
        <v>2386</v>
      </c>
      <c r="BB2" t="s">
        <v>2387</v>
      </c>
      <c r="BC2" t="s">
        <v>2388</v>
      </c>
      <c r="BD2" t="s">
        <v>2389</v>
      </c>
      <c r="BE2" t="s">
        <v>2390</v>
      </c>
      <c r="BF2" t="s">
        <v>2391</v>
      </c>
      <c r="BG2" t="s">
        <v>2392</v>
      </c>
      <c r="BH2" t="s">
        <v>2393</v>
      </c>
      <c r="BI2" t="s">
        <v>2394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1"/>
  </cols>
  <sheetData>
    <row r="1" spans="1:1" ht="11.25" customHeight="1" x14ac:dyDescent="0.25">
      <c r="A1" s="22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508</vt:i4>
      </vt:variant>
    </vt:vector>
  </HeadingPairs>
  <TitlesOfParts>
    <vt:vector size="536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AC_FUEL_DATA_LGL_ID</vt:lpstr>
      <vt:lpstr>AC_SRC_DATA_LGL_ID</vt:lpstr>
      <vt:lpstr>AC_SUPPLY_DATA_LGL_ID</vt:lpstr>
      <vt:lpstr>ADD_HL_LIST_AREA_MARKER</vt:lpstr>
      <vt:lpstr>ADD_LIST_AREA_RANGE</vt:lpstr>
      <vt:lpstr>ALLOW_FUEL_FROM_PREV_YEAR_ORG_LIST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EXCLUDE_ORG_ILLEGALY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FILE_STORE_DATA_RANGE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LIST_FUEL_DATA_BY_W1X_TOPL_DATA</vt:lpstr>
      <vt:lpstr>LIST_FUEL_DATA_BY_W1X_TOPL_HEADER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LIST_SRCS_DATA_BY_W1X_TOPL_DATA</vt:lpstr>
      <vt:lpstr>LIST_SRCS_DATA_BY_W1X_TOPL_HEADER</vt:lpstr>
      <vt:lpstr>LIST_SUBSIDIARY_DATA</vt:lpstr>
      <vt:lpstr>LIST_SUBSIDIARY_HEADER</vt:lpstr>
      <vt:lpstr>LIST_SUPPLY_DATA_BY_W1X_TOPL_DATA</vt:lpstr>
      <vt:lpstr>LIST_SUPPLY_DATA_BY_W1X_TOPL_HEADER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NDS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2026-02-16T09:43:29Z</dcterms:modified>
</cp:coreProperties>
</file>